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Регулятор громкости Игоря Гапонова\АТТЕНЮАТОР_ГАПОНОВА-5,31_ПУБЛИКАЦИЯ\"/>
    </mc:Choice>
  </mc:AlternateContent>
  <xr:revisionPtr revIDLastSave="0" documentId="13_ncr:1_{064FBE2D-B9C4-4E43-A442-E1D93AD89F90}" xr6:coauthVersionLast="47" xr6:coauthVersionMax="47" xr10:uidLastSave="{00000000-0000-0000-0000-000000000000}"/>
  <bookViews>
    <workbookView xWindow="-108" yWindow="-108" windowWidth="23256" windowHeight="12456" xr2:uid="{AD1D28EC-E4E4-40AC-9C81-45F2743D066B}"/>
  </bookViews>
  <sheets>
    <sheet name="Задание и расчет" sheetId="1" r:id="rId1"/>
    <sheet name="Схема" sheetId="2" r:id="rId2"/>
    <sheet name="Графики_Ro" sheetId="4" r:id="rId3"/>
    <sheet name="E3_E24_коррекция" sheetId="3" r:id="rId4"/>
    <sheet name="СтандВерт" sheetId="10" r:id="rId5"/>
    <sheet name="СтандГориз" sheetId="11" r:id="rId6"/>
    <sheet name="СтандRend" sheetId="12" r:id="rId7"/>
  </sheets>
  <definedNames>
    <definedName name="solver_adj" localSheetId="0" hidden="1">'Задание и расчет'!#REF!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'Задание и расчет'!#REF!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  <definedName name="_xlnm.Print_Area" localSheetId="0">'Задание и расчет'!$A$1:$P$142</definedName>
  </definedNames>
  <calcPr calcId="191029" iterateCount="500" iterateDelta="1E-1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" i="12" l="1"/>
  <c r="A7" i="12"/>
  <c r="GD6" i="12" s="1"/>
  <c r="C116" i="12"/>
  <c r="C115" i="12"/>
  <c r="D115" i="12" s="1"/>
  <c r="C114" i="12"/>
  <c r="D114" i="12" s="1"/>
  <c r="C113" i="12"/>
  <c r="C112" i="12"/>
  <c r="C111" i="12"/>
  <c r="C110" i="12"/>
  <c r="D110" i="12" s="1"/>
  <c r="C109" i="12"/>
  <c r="C108" i="12"/>
  <c r="C107" i="12"/>
  <c r="C106" i="12"/>
  <c r="D106" i="12" s="1"/>
  <c r="C105" i="12"/>
  <c r="C104" i="12"/>
  <c r="C103" i="12"/>
  <c r="C102" i="12"/>
  <c r="D102" i="12" s="1"/>
  <c r="E102" i="12" s="1"/>
  <c r="C101" i="12"/>
  <c r="C100" i="12"/>
  <c r="C99" i="12"/>
  <c r="D99" i="12" s="1"/>
  <c r="C98" i="12"/>
  <c r="D98" i="12" s="1"/>
  <c r="C97" i="12"/>
  <c r="D97" i="12" s="1"/>
  <c r="C96" i="12"/>
  <c r="C95" i="12"/>
  <c r="C94" i="12"/>
  <c r="C93" i="12"/>
  <c r="D93" i="12" s="1"/>
  <c r="E93" i="12" s="1"/>
  <c r="C92" i="12"/>
  <c r="C91" i="12"/>
  <c r="C90" i="12"/>
  <c r="D90" i="12" s="1"/>
  <c r="C89" i="12"/>
  <c r="C88" i="12"/>
  <c r="C87" i="12"/>
  <c r="C86" i="12"/>
  <c r="D86" i="12" s="1"/>
  <c r="E86" i="12" s="1"/>
  <c r="C85" i="12"/>
  <c r="C84" i="12"/>
  <c r="C83" i="12"/>
  <c r="D83" i="12" s="1"/>
  <c r="C82" i="12"/>
  <c r="C81" i="12"/>
  <c r="C80" i="12"/>
  <c r="C79" i="12"/>
  <c r="D79" i="12" s="1"/>
  <c r="C78" i="12"/>
  <c r="C77" i="12"/>
  <c r="C76" i="12"/>
  <c r="C75" i="12"/>
  <c r="C74" i="12"/>
  <c r="C73" i="12"/>
  <c r="C72" i="12"/>
  <c r="D72" i="12" s="1"/>
  <c r="C71" i="12"/>
  <c r="C70" i="12"/>
  <c r="D70" i="12" s="1"/>
  <c r="C69" i="12"/>
  <c r="C68" i="12"/>
  <c r="D68" i="12" s="1"/>
  <c r="C67" i="12"/>
  <c r="C66" i="12"/>
  <c r="C65" i="12"/>
  <c r="C64" i="12"/>
  <c r="C63" i="12"/>
  <c r="C62" i="12"/>
  <c r="C61" i="12"/>
  <c r="D61" i="12" s="1"/>
  <c r="C60" i="12"/>
  <c r="C59" i="12"/>
  <c r="C58" i="12"/>
  <c r="C57" i="12"/>
  <c r="D57" i="12" s="1"/>
  <c r="E57" i="12" s="1"/>
  <c r="C56" i="12"/>
  <c r="C55" i="12"/>
  <c r="C54" i="12"/>
  <c r="C53" i="12"/>
  <c r="D53" i="12" s="1"/>
  <c r="E53" i="12" s="1"/>
  <c r="C52" i="12"/>
  <c r="C51" i="12"/>
  <c r="C50" i="12"/>
  <c r="C49" i="12"/>
  <c r="C48" i="12"/>
  <c r="C47" i="12"/>
  <c r="C46" i="12"/>
  <c r="C45" i="12"/>
  <c r="C44" i="12"/>
  <c r="C43" i="12"/>
  <c r="C42" i="12"/>
  <c r="C41" i="12"/>
  <c r="C40" i="12"/>
  <c r="C39" i="12"/>
  <c r="C38" i="12"/>
  <c r="C37" i="12"/>
  <c r="C36" i="12"/>
  <c r="C35" i="12"/>
  <c r="C34" i="12"/>
  <c r="C33" i="12"/>
  <c r="C32" i="12"/>
  <c r="C31" i="12"/>
  <c r="C30" i="12"/>
  <c r="C29" i="12"/>
  <c r="C28" i="12"/>
  <c r="C27" i="12"/>
  <c r="D27" i="12" s="1"/>
  <c r="C26" i="12"/>
  <c r="C25" i="12"/>
  <c r="C24" i="12"/>
  <c r="C23" i="12"/>
  <c r="C22" i="12"/>
  <c r="C21" i="12"/>
  <c r="C20" i="12"/>
  <c r="C19" i="12"/>
  <c r="D19" i="12" s="1"/>
  <c r="C18" i="12"/>
  <c r="D18" i="12" s="1"/>
  <c r="E18" i="12" s="1"/>
  <c r="C17" i="12"/>
  <c r="D17" i="12" s="1"/>
  <c r="C16" i="12"/>
  <c r="C15" i="12"/>
  <c r="C14" i="12"/>
  <c r="C13" i="12"/>
  <c r="GL5" i="12"/>
  <c r="GK5" i="12"/>
  <c r="GJ5" i="12"/>
  <c r="GI5" i="12"/>
  <c r="GH5" i="12"/>
  <c r="GG5" i="12"/>
  <c r="GF5" i="12"/>
  <c r="GE5" i="12"/>
  <c r="GD5" i="12"/>
  <c r="GC5" i="12"/>
  <c r="GB5" i="12"/>
  <c r="GA5" i="12"/>
  <c r="FZ5" i="12"/>
  <c r="FY5" i="12"/>
  <c r="FX5" i="12"/>
  <c r="FW5" i="12"/>
  <c r="FV5" i="12"/>
  <c r="FU5" i="12"/>
  <c r="FT5" i="12"/>
  <c r="FS5" i="12"/>
  <c r="FR5" i="12"/>
  <c r="FQ5" i="12"/>
  <c r="FP5" i="12"/>
  <c r="FO5" i="12"/>
  <c r="FN5" i="12"/>
  <c r="FM5" i="12"/>
  <c r="FL5" i="12"/>
  <c r="FK5" i="12"/>
  <c r="FJ5" i="12"/>
  <c r="FI5" i="12"/>
  <c r="FH5" i="12"/>
  <c r="FG5" i="12"/>
  <c r="FF5" i="12"/>
  <c r="FE5" i="12"/>
  <c r="FD5" i="12"/>
  <c r="FC5" i="12"/>
  <c r="FB5" i="12"/>
  <c r="FA5" i="12"/>
  <c r="EZ5" i="12"/>
  <c r="EY5" i="12"/>
  <c r="EX5" i="12"/>
  <c r="EW5" i="12"/>
  <c r="EV5" i="12"/>
  <c r="EU5" i="12"/>
  <c r="ET5" i="12"/>
  <c r="ES5" i="12"/>
  <c r="ER5" i="12"/>
  <c r="EQ5" i="12"/>
  <c r="EP5" i="12"/>
  <c r="EO5" i="12"/>
  <c r="EN5" i="12"/>
  <c r="EM5" i="12"/>
  <c r="EL5" i="12"/>
  <c r="EK5" i="12"/>
  <c r="EJ5" i="12"/>
  <c r="EI5" i="12"/>
  <c r="EH5" i="12"/>
  <c r="EG5" i="12"/>
  <c r="EF5" i="12"/>
  <c r="EE5" i="12"/>
  <c r="ED5" i="12"/>
  <c r="EC5" i="12"/>
  <c r="EB5" i="12"/>
  <c r="EA5" i="12"/>
  <c r="DZ5" i="12"/>
  <c r="DY5" i="12"/>
  <c r="DX5" i="12"/>
  <c r="DW5" i="12"/>
  <c r="DV5" i="12"/>
  <c r="DU5" i="12"/>
  <c r="DT5" i="12"/>
  <c r="DS5" i="12"/>
  <c r="DR5" i="12"/>
  <c r="DQ5" i="12"/>
  <c r="DP5" i="12"/>
  <c r="DO5" i="12"/>
  <c r="DN5" i="12"/>
  <c r="DM5" i="12"/>
  <c r="DL5" i="12"/>
  <c r="DK5" i="12"/>
  <c r="DJ5" i="12"/>
  <c r="DI5" i="12"/>
  <c r="DH5" i="12"/>
  <c r="DG5" i="12"/>
  <c r="DF5" i="12"/>
  <c r="DE5" i="12"/>
  <c r="DD5" i="12"/>
  <c r="DC5" i="12"/>
  <c r="DB5" i="12"/>
  <c r="DA5" i="12"/>
  <c r="CZ5" i="12"/>
  <c r="CY5" i="12"/>
  <c r="CX5" i="12"/>
  <c r="CW5" i="12"/>
  <c r="CV5" i="12"/>
  <c r="CU5" i="12"/>
  <c r="CT5" i="12"/>
  <c r="CS5" i="12"/>
  <c r="CR5" i="12"/>
  <c r="CQ5" i="12"/>
  <c r="CP5" i="12"/>
  <c r="CO5" i="12"/>
  <c r="CN5" i="12"/>
  <c r="CM5" i="12"/>
  <c r="CL5" i="12"/>
  <c r="CK5" i="12"/>
  <c r="CJ5" i="12"/>
  <c r="CI5" i="12"/>
  <c r="CH5" i="12"/>
  <c r="CG5" i="12"/>
  <c r="CF5" i="12"/>
  <c r="CE5" i="12"/>
  <c r="CD5" i="12"/>
  <c r="CC5" i="12"/>
  <c r="CB5" i="12"/>
  <c r="CA5" i="12"/>
  <c r="BZ5" i="12"/>
  <c r="BY5" i="12"/>
  <c r="BX5" i="12"/>
  <c r="BW5" i="12"/>
  <c r="BV5" i="12"/>
  <c r="BU5" i="12"/>
  <c r="BT5" i="12"/>
  <c r="BS5" i="12"/>
  <c r="BR5" i="12"/>
  <c r="BQ5" i="12"/>
  <c r="BP5" i="12"/>
  <c r="BO5" i="12"/>
  <c r="BN5" i="12"/>
  <c r="BM5" i="12"/>
  <c r="BL5" i="12"/>
  <c r="BK5" i="12"/>
  <c r="BJ5" i="12"/>
  <c r="BI5" i="12"/>
  <c r="BH5" i="12"/>
  <c r="BG5" i="12"/>
  <c r="BF5" i="12"/>
  <c r="BE5" i="12"/>
  <c r="BD5" i="12"/>
  <c r="BC5" i="12"/>
  <c r="BB5" i="12"/>
  <c r="BA5" i="12"/>
  <c r="AZ5" i="12"/>
  <c r="AY5" i="12"/>
  <c r="AX5" i="12"/>
  <c r="AW5" i="12"/>
  <c r="AV5" i="12"/>
  <c r="AU5" i="12"/>
  <c r="AT5" i="12"/>
  <c r="AS5" i="12"/>
  <c r="AR5" i="12"/>
  <c r="AQ5" i="12"/>
  <c r="AP5" i="12"/>
  <c r="AO5" i="12"/>
  <c r="AN5" i="12"/>
  <c r="AM5" i="12"/>
  <c r="AL5" i="12"/>
  <c r="AK5" i="12"/>
  <c r="AJ5" i="12"/>
  <c r="AI5" i="12"/>
  <c r="AH5" i="12"/>
  <c r="AG5" i="12"/>
  <c r="AF5" i="12"/>
  <c r="AE5" i="12"/>
  <c r="AD5" i="12"/>
  <c r="AC5" i="12"/>
  <c r="AB5" i="12"/>
  <c r="AA5" i="12"/>
  <c r="Z5" i="12"/>
  <c r="Y5" i="12"/>
  <c r="X5" i="12"/>
  <c r="W5" i="12"/>
  <c r="V5" i="12"/>
  <c r="U5" i="12"/>
  <c r="T5" i="12"/>
  <c r="S5" i="12"/>
  <c r="R5" i="12"/>
  <c r="Q5" i="12"/>
  <c r="P5" i="12"/>
  <c r="O5" i="12"/>
  <c r="N5" i="12"/>
  <c r="M5" i="12"/>
  <c r="L5" i="12"/>
  <c r="K5" i="12"/>
  <c r="J5" i="12"/>
  <c r="I5" i="12"/>
  <c r="H5" i="12"/>
  <c r="G5" i="12"/>
  <c r="F5" i="12"/>
  <c r="E5" i="12"/>
  <c r="D5" i="12"/>
  <c r="C5" i="12"/>
  <c r="B5" i="12"/>
  <c r="A8" i="11"/>
  <c r="A7" i="11"/>
  <c r="GG6" i="11" s="1"/>
  <c r="C116" i="11"/>
  <c r="C115" i="11"/>
  <c r="D115" i="11" s="1"/>
  <c r="C114" i="11"/>
  <c r="C113" i="11"/>
  <c r="C112" i="11"/>
  <c r="GL5" i="11"/>
  <c r="GK5" i="11"/>
  <c r="GJ5" i="11"/>
  <c r="GI5" i="11"/>
  <c r="GH5" i="11"/>
  <c r="GG5" i="11"/>
  <c r="GF5" i="11"/>
  <c r="GE5" i="11"/>
  <c r="GD5" i="11"/>
  <c r="GC5" i="11"/>
  <c r="GB5" i="11"/>
  <c r="GA5" i="11"/>
  <c r="FZ5" i="11"/>
  <c r="FY5" i="11"/>
  <c r="FX5" i="11"/>
  <c r="FW5" i="11"/>
  <c r="FV5" i="11"/>
  <c r="FU5" i="11"/>
  <c r="FT5" i="11"/>
  <c r="FS5" i="11"/>
  <c r="FR5" i="11"/>
  <c r="FQ5" i="11"/>
  <c r="FP5" i="11"/>
  <c r="FO5" i="11"/>
  <c r="FN5" i="11"/>
  <c r="FM5" i="11"/>
  <c r="FL5" i="11"/>
  <c r="FK5" i="11"/>
  <c r="FJ5" i="11"/>
  <c r="FI5" i="11"/>
  <c r="FH5" i="11"/>
  <c r="FG5" i="11"/>
  <c r="FF5" i="11"/>
  <c r="FE5" i="11"/>
  <c r="FD5" i="11"/>
  <c r="FC5" i="11"/>
  <c r="FB5" i="11"/>
  <c r="FA5" i="11"/>
  <c r="EZ5" i="11"/>
  <c r="EY5" i="11"/>
  <c r="EX5" i="11"/>
  <c r="EW5" i="11"/>
  <c r="EV5" i="11"/>
  <c r="EU5" i="11"/>
  <c r="ET5" i="11"/>
  <c r="ES5" i="11"/>
  <c r="ER5" i="11"/>
  <c r="EQ5" i="11"/>
  <c r="EP5" i="11"/>
  <c r="EO5" i="11"/>
  <c r="EN5" i="11"/>
  <c r="EM5" i="11"/>
  <c r="EL5" i="11"/>
  <c r="EK5" i="11"/>
  <c r="EJ5" i="11"/>
  <c r="EI5" i="11"/>
  <c r="EH5" i="11"/>
  <c r="EG5" i="11"/>
  <c r="EF5" i="11"/>
  <c r="EE5" i="11"/>
  <c r="ED5" i="11"/>
  <c r="EC5" i="11"/>
  <c r="EB5" i="11"/>
  <c r="EA5" i="11"/>
  <c r="DZ5" i="11"/>
  <c r="DY5" i="11"/>
  <c r="DX5" i="11"/>
  <c r="DW5" i="11"/>
  <c r="DV5" i="11"/>
  <c r="DU5" i="11"/>
  <c r="DT5" i="11"/>
  <c r="DS5" i="11"/>
  <c r="DR5" i="11"/>
  <c r="DQ5" i="11"/>
  <c r="DP5" i="11"/>
  <c r="DO5" i="11"/>
  <c r="DN5" i="11"/>
  <c r="DM5" i="11"/>
  <c r="DL5" i="11"/>
  <c r="DK5" i="11"/>
  <c r="DJ5" i="11"/>
  <c r="DI5" i="11"/>
  <c r="DH5" i="11"/>
  <c r="DG5" i="11"/>
  <c r="DF5" i="11"/>
  <c r="DE5" i="11"/>
  <c r="DD5" i="11"/>
  <c r="DC5" i="11"/>
  <c r="DB5" i="11"/>
  <c r="DA5" i="11"/>
  <c r="CZ5" i="11"/>
  <c r="CY5" i="11"/>
  <c r="CX5" i="11"/>
  <c r="CW5" i="11"/>
  <c r="CV5" i="11"/>
  <c r="CU5" i="11"/>
  <c r="CT5" i="11"/>
  <c r="CS5" i="11"/>
  <c r="CR5" i="11"/>
  <c r="CQ5" i="11"/>
  <c r="CP5" i="11"/>
  <c r="CO5" i="11"/>
  <c r="CN5" i="11"/>
  <c r="CM5" i="11"/>
  <c r="CL5" i="11"/>
  <c r="CK5" i="11"/>
  <c r="CJ5" i="11"/>
  <c r="CI5" i="11"/>
  <c r="CH5" i="11"/>
  <c r="CG5" i="11"/>
  <c r="CF5" i="11"/>
  <c r="CE5" i="11"/>
  <c r="CD5" i="11"/>
  <c r="CC5" i="11"/>
  <c r="CB5" i="11"/>
  <c r="CA5" i="11"/>
  <c r="BZ5" i="11"/>
  <c r="BY5" i="11"/>
  <c r="BX5" i="11"/>
  <c r="BW5" i="11"/>
  <c r="BV5" i="11"/>
  <c r="BU5" i="11"/>
  <c r="BT5" i="11"/>
  <c r="BS5" i="11"/>
  <c r="BR5" i="11"/>
  <c r="BQ5" i="11"/>
  <c r="BP5" i="11"/>
  <c r="BO5" i="11"/>
  <c r="BN5" i="11"/>
  <c r="BM5" i="11"/>
  <c r="BL5" i="11"/>
  <c r="BK5" i="11"/>
  <c r="BJ5" i="11"/>
  <c r="BI5" i="11"/>
  <c r="BH5" i="11"/>
  <c r="BG5" i="11"/>
  <c r="BF5" i="11"/>
  <c r="BE5" i="11"/>
  <c r="BD5" i="11"/>
  <c r="BC5" i="11"/>
  <c r="BB5" i="11"/>
  <c r="BA5" i="11"/>
  <c r="AZ5" i="11"/>
  <c r="AY5" i="11"/>
  <c r="AX5" i="11"/>
  <c r="AW5" i="11"/>
  <c r="AV5" i="11"/>
  <c r="AU5" i="11"/>
  <c r="AT5" i="11"/>
  <c r="AS5" i="11"/>
  <c r="AR5" i="11"/>
  <c r="AQ5" i="11"/>
  <c r="AP5" i="11"/>
  <c r="AO5" i="11"/>
  <c r="AN5" i="11"/>
  <c r="AM5" i="11"/>
  <c r="AL5" i="11"/>
  <c r="AK5" i="11"/>
  <c r="AJ5" i="11"/>
  <c r="AI5" i="11"/>
  <c r="AH5" i="11"/>
  <c r="AG5" i="11"/>
  <c r="AF5" i="11"/>
  <c r="AE5" i="11"/>
  <c r="AD5" i="11"/>
  <c r="AC5" i="11"/>
  <c r="AB5" i="11"/>
  <c r="AA5" i="11"/>
  <c r="Z5" i="11"/>
  <c r="Y5" i="11"/>
  <c r="X5" i="11"/>
  <c r="W5" i="11"/>
  <c r="V5" i="11"/>
  <c r="U5" i="11"/>
  <c r="T5" i="11"/>
  <c r="S5" i="11"/>
  <c r="R5" i="11"/>
  <c r="Q5" i="11"/>
  <c r="P5" i="11"/>
  <c r="O5" i="11"/>
  <c r="N5" i="11"/>
  <c r="M5" i="11"/>
  <c r="L5" i="11"/>
  <c r="K5" i="11"/>
  <c r="J5" i="11"/>
  <c r="I5" i="11"/>
  <c r="H5" i="11"/>
  <c r="G5" i="11"/>
  <c r="F5" i="11"/>
  <c r="E5" i="11"/>
  <c r="D5" i="11"/>
  <c r="C5" i="11"/>
  <c r="B5" i="11"/>
  <c r="C115" i="10"/>
  <c r="D115" i="10" s="1"/>
  <c r="C116" i="10"/>
  <c r="A8" i="10"/>
  <c r="A7" i="10"/>
  <c r="EV6" i="10" s="1"/>
  <c r="C114" i="10"/>
  <c r="C113" i="10"/>
  <c r="C112" i="10"/>
  <c r="GL5" i="10"/>
  <c r="GK5" i="10"/>
  <c r="GJ5" i="10"/>
  <c r="GI5" i="10"/>
  <c r="GH5" i="10"/>
  <c r="GG5" i="10"/>
  <c r="GF5" i="10"/>
  <c r="GE5" i="10"/>
  <c r="GD5" i="10"/>
  <c r="GC5" i="10"/>
  <c r="GB5" i="10"/>
  <c r="GA5" i="10"/>
  <c r="FZ5" i="10"/>
  <c r="FY5" i="10"/>
  <c r="FX5" i="10"/>
  <c r="FW5" i="10"/>
  <c r="FV5" i="10"/>
  <c r="FU5" i="10"/>
  <c r="FT5" i="10"/>
  <c r="FS5" i="10"/>
  <c r="FR5" i="10"/>
  <c r="FQ5" i="10"/>
  <c r="FP5" i="10"/>
  <c r="FO5" i="10"/>
  <c r="FN5" i="10"/>
  <c r="FM5" i="10"/>
  <c r="FL5" i="10"/>
  <c r="FK5" i="10"/>
  <c r="FJ5" i="10"/>
  <c r="FI5" i="10"/>
  <c r="FH5" i="10"/>
  <c r="FG5" i="10"/>
  <c r="FF5" i="10"/>
  <c r="FE5" i="10"/>
  <c r="FD5" i="10"/>
  <c r="FC5" i="10"/>
  <c r="FB5" i="10"/>
  <c r="FA5" i="10"/>
  <c r="EZ5" i="10"/>
  <c r="EY5" i="10"/>
  <c r="EX5" i="10"/>
  <c r="EW5" i="10"/>
  <c r="EV5" i="10"/>
  <c r="EU5" i="10"/>
  <c r="ET5" i="10"/>
  <c r="ES5" i="10"/>
  <c r="ER5" i="10"/>
  <c r="EQ5" i="10"/>
  <c r="EP5" i="10"/>
  <c r="EO5" i="10"/>
  <c r="EN5" i="10"/>
  <c r="EM5" i="10"/>
  <c r="EL5" i="10"/>
  <c r="EK5" i="10"/>
  <c r="EJ5" i="10"/>
  <c r="EI5" i="10"/>
  <c r="EH5" i="10"/>
  <c r="EG5" i="10"/>
  <c r="EF5" i="10"/>
  <c r="EE5" i="10"/>
  <c r="ED5" i="10"/>
  <c r="EC5" i="10"/>
  <c r="EB5" i="10"/>
  <c r="EA5" i="10"/>
  <c r="DZ5" i="10"/>
  <c r="DY5" i="10"/>
  <c r="DX5" i="10"/>
  <c r="DW5" i="10"/>
  <c r="DV5" i="10"/>
  <c r="DU5" i="10"/>
  <c r="DT5" i="10"/>
  <c r="DS5" i="10"/>
  <c r="DR5" i="10"/>
  <c r="DQ5" i="10"/>
  <c r="DP5" i="10"/>
  <c r="DO5" i="10"/>
  <c r="DN5" i="10"/>
  <c r="DM5" i="10"/>
  <c r="DL5" i="10"/>
  <c r="DK5" i="10"/>
  <c r="DJ5" i="10"/>
  <c r="DI5" i="10"/>
  <c r="DH5" i="10"/>
  <c r="DG5" i="10"/>
  <c r="DF5" i="10"/>
  <c r="DE5" i="10"/>
  <c r="DD5" i="10"/>
  <c r="DC5" i="10"/>
  <c r="DB5" i="10"/>
  <c r="DA5" i="10"/>
  <c r="CZ5" i="10"/>
  <c r="CY5" i="10"/>
  <c r="CX5" i="10"/>
  <c r="CW5" i="10"/>
  <c r="CV5" i="10"/>
  <c r="CU5" i="10"/>
  <c r="CT5" i="10"/>
  <c r="CS5" i="10"/>
  <c r="CR5" i="10"/>
  <c r="CQ5" i="10"/>
  <c r="CP5" i="10"/>
  <c r="CO5" i="10"/>
  <c r="CN5" i="10"/>
  <c r="CM5" i="10"/>
  <c r="CL5" i="10"/>
  <c r="CK5" i="10"/>
  <c r="CJ5" i="10"/>
  <c r="CI5" i="10"/>
  <c r="CH5" i="10"/>
  <c r="CG5" i="10"/>
  <c r="CF5" i="10"/>
  <c r="CE5" i="10"/>
  <c r="CD5" i="10"/>
  <c r="CC5" i="10"/>
  <c r="CB5" i="10"/>
  <c r="CA5" i="10"/>
  <c r="BZ5" i="10"/>
  <c r="BY5" i="10"/>
  <c r="BX5" i="10"/>
  <c r="BW5" i="10"/>
  <c r="BV5" i="10"/>
  <c r="BU5" i="10"/>
  <c r="BT5" i="10"/>
  <c r="BS5" i="10"/>
  <c r="BR5" i="10"/>
  <c r="BQ5" i="10"/>
  <c r="BP5" i="10"/>
  <c r="BO5" i="10"/>
  <c r="BN5" i="10"/>
  <c r="BM5" i="10"/>
  <c r="BL5" i="10"/>
  <c r="BK5" i="10"/>
  <c r="BJ5" i="10"/>
  <c r="BI5" i="10"/>
  <c r="BH5" i="10"/>
  <c r="BG5" i="10"/>
  <c r="BF5" i="10"/>
  <c r="BE5" i="10"/>
  <c r="BD5" i="10"/>
  <c r="BC5" i="10"/>
  <c r="BB5" i="10"/>
  <c r="BA5" i="10"/>
  <c r="AZ5" i="10"/>
  <c r="AY5" i="10"/>
  <c r="AX5" i="10"/>
  <c r="AW5" i="10"/>
  <c r="AV5" i="10"/>
  <c r="AU5" i="10"/>
  <c r="AT5" i="10"/>
  <c r="AS5" i="10"/>
  <c r="AR5" i="10"/>
  <c r="AQ5" i="10"/>
  <c r="AP5" i="10"/>
  <c r="AO5" i="10"/>
  <c r="AN5" i="10"/>
  <c r="AM5" i="10"/>
  <c r="AL5" i="10"/>
  <c r="AK5" i="10"/>
  <c r="AJ5" i="10"/>
  <c r="AI5" i="10"/>
  <c r="AH5" i="10"/>
  <c r="AG5" i="10"/>
  <c r="AF5" i="10"/>
  <c r="AE5" i="10"/>
  <c r="AD5" i="10"/>
  <c r="AC5" i="10"/>
  <c r="AB5" i="10"/>
  <c r="AA5" i="10"/>
  <c r="Z5" i="10"/>
  <c r="Y5" i="10"/>
  <c r="X5" i="10"/>
  <c r="W5" i="10"/>
  <c r="V5" i="10"/>
  <c r="U5" i="10"/>
  <c r="T5" i="10"/>
  <c r="S5" i="10"/>
  <c r="R5" i="10"/>
  <c r="Q5" i="10"/>
  <c r="P5" i="10"/>
  <c r="O5" i="10"/>
  <c r="N5" i="10"/>
  <c r="M5" i="10"/>
  <c r="L5" i="10"/>
  <c r="K5" i="10"/>
  <c r="J5" i="10"/>
  <c r="I5" i="10"/>
  <c r="H5" i="10"/>
  <c r="G5" i="10"/>
  <c r="F5" i="10"/>
  <c r="E5" i="10"/>
  <c r="D5" i="10"/>
  <c r="C5" i="10"/>
  <c r="B5" i="10"/>
  <c r="F4" i="12" l="1"/>
  <c r="BL6" i="11"/>
  <c r="EN6" i="11"/>
  <c r="FU6" i="11"/>
  <c r="DQ6" i="11"/>
  <c r="K4" i="11"/>
  <c r="AE6" i="11"/>
  <c r="W6" i="10"/>
  <c r="FD6" i="10"/>
  <c r="BC6" i="12"/>
  <c r="BM6" i="12"/>
  <c r="F6" i="12"/>
  <c r="BV6" i="12"/>
  <c r="DZ6" i="12"/>
  <c r="B4" i="12"/>
  <c r="EI6" i="12"/>
  <c r="DM6" i="10"/>
  <c r="I4" i="10"/>
  <c r="G6" i="11"/>
  <c r="N4" i="12"/>
  <c r="CO6" i="12"/>
  <c r="BS6" i="10"/>
  <c r="CI6" i="11"/>
  <c r="K6" i="12"/>
  <c r="ES6" i="12"/>
  <c r="CQ6" i="10"/>
  <c r="X6" i="12"/>
  <c r="FL6" i="12"/>
  <c r="N4" i="11"/>
  <c r="AJ6" i="11"/>
  <c r="CN6" i="11"/>
  <c r="ES6" i="11"/>
  <c r="S4" i="11"/>
  <c r="AR6" i="11"/>
  <c r="CW6" i="11"/>
  <c r="FC6" i="11"/>
  <c r="V4" i="11"/>
  <c r="AW6" i="11"/>
  <c r="DC6" i="11"/>
  <c r="FH6" i="11"/>
  <c r="B6" i="11"/>
  <c r="J6" i="11"/>
  <c r="R6" i="11"/>
  <c r="Z6" i="11"/>
  <c r="AH6" i="11"/>
  <c r="AP6" i="11"/>
  <c r="AX6" i="11"/>
  <c r="BF6" i="11"/>
  <c r="BN6" i="11"/>
  <c r="BV6" i="11"/>
  <c r="CD6" i="11"/>
  <c r="CL6" i="11"/>
  <c r="CT6" i="11"/>
  <c r="DB6" i="11"/>
  <c r="DJ6" i="11"/>
  <c r="DR6" i="11"/>
  <c r="DZ6" i="11"/>
  <c r="EH6" i="11"/>
  <c r="EP6" i="11"/>
  <c r="EX6" i="11"/>
  <c r="FF6" i="11"/>
  <c r="BG6" i="11"/>
  <c r="DL6" i="11"/>
  <c r="FP6" i="11"/>
  <c r="C4" i="11"/>
  <c r="P6" i="11"/>
  <c r="BU6" i="11"/>
  <c r="DY6" i="11"/>
  <c r="GE6" i="11"/>
  <c r="F4" i="11"/>
  <c r="U6" i="11"/>
  <c r="CA6" i="11"/>
  <c r="EE6" i="11"/>
  <c r="GJ6" i="11"/>
  <c r="N4" i="10"/>
  <c r="DI6" i="10"/>
  <c r="R6" i="10"/>
  <c r="EK6" i="10"/>
  <c r="AU6" i="10"/>
  <c r="FI6" i="10"/>
  <c r="BM6" i="10"/>
  <c r="GE6" i="10"/>
  <c r="G6" i="10"/>
  <c r="BA6" i="10"/>
  <c r="CW6" i="10"/>
  <c r="EQ6" i="10"/>
  <c r="F4" i="10"/>
  <c r="K6" i="10"/>
  <c r="BE6" i="10"/>
  <c r="DA6" i="10"/>
  <c r="GG6" i="10"/>
  <c r="S12" i="10"/>
  <c r="GA6" i="10"/>
  <c r="FO6" i="10"/>
  <c r="FC6" i="10"/>
  <c r="EP6" i="10"/>
  <c r="EE6" i="10"/>
  <c r="DS6" i="10"/>
  <c r="DH6" i="10"/>
  <c r="CU6" i="10"/>
  <c r="CJ6" i="10"/>
  <c r="BY6" i="10"/>
  <c r="BL6" i="10"/>
  <c r="AY6" i="10"/>
  <c r="AN6" i="10"/>
  <c r="AC6" i="10"/>
  <c r="Q6" i="10"/>
  <c r="E6" i="10"/>
  <c r="U4" i="10"/>
  <c r="M4" i="10"/>
  <c r="E4" i="10"/>
  <c r="GK6" i="10"/>
  <c r="FY6" i="10"/>
  <c r="FM6" i="10"/>
  <c r="FA6" i="10"/>
  <c r="EO6" i="10"/>
  <c r="EC6" i="10"/>
  <c r="DQ6" i="10"/>
  <c r="DG6" i="10"/>
  <c r="CT6" i="10"/>
  <c r="CI6" i="10"/>
  <c r="BW6" i="10"/>
  <c r="BK6" i="10"/>
  <c r="AX6" i="10"/>
  <c r="AM6" i="10"/>
  <c r="AA6" i="10"/>
  <c r="P6" i="10"/>
  <c r="C6" i="10"/>
  <c r="T4" i="10"/>
  <c r="L4" i="10"/>
  <c r="D4" i="10"/>
  <c r="GJ6" i="10"/>
  <c r="FW6" i="10"/>
  <c r="FL6" i="10"/>
  <c r="EY6" i="10"/>
  <c r="EN6" i="10"/>
  <c r="EA6" i="10"/>
  <c r="DP6" i="10"/>
  <c r="DE6" i="10"/>
  <c r="CS6" i="10"/>
  <c r="CG6" i="10"/>
  <c r="BU6" i="10"/>
  <c r="BI6" i="10"/>
  <c r="AW6" i="10"/>
  <c r="AK6" i="10"/>
  <c r="Y6" i="10"/>
  <c r="O6" i="10"/>
  <c r="S4" i="10"/>
  <c r="K4" i="10"/>
  <c r="C4" i="10"/>
  <c r="GI6" i="10"/>
  <c r="FV6" i="10"/>
  <c r="FK6" i="10"/>
  <c r="EW6" i="10"/>
  <c r="EM6" i="10"/>
  <c r="DZ6" i="10"/>
  <c r="DO6" i="10"/>
  <c r="DC6" i="10"/>
  <c r="CR6" i="10"/>
  <c r="CE6" i="10"/>
  <c r="BT6" i="10"/>
  <c r="BG6" i="10"/>
  <c r="AV6" i="10"/>
  <c r="AI6" i="10"/>
  <c r="X6" i="10"/>
  <c r="M6" i="10"/>
  <c r="Z4" i="10"/>
  <c r="R4" i="10"/>
  <c r="J4" i="10"/>
  <c r="B4" i="10"/>
  <c r="GD6" i="10"/>
  <c r="FT6" i="10"/>
  <c r="FG6" i="10"/>
  <c r="EU6" i="10"/>
  <c r="EI6" i="10"/>
  <c r="DX6" i="10"/>
  <c r="DK6" i="10"/>
  <c r="CZ6" i="10"/>
  <c r="CO6" i="10"/>
  <c r="CC6" i="10"/>
  <c r="BQ6" i="10"/>
  <c r="BD6" i="10"/>
  <c r="AS6" i="10"/>
  <c r="AG6" i="10"/>
  <c r="U6" i="10"/>
  <c r="I6" i="10"/>
  <c r="X4" i="10"/>
  <c r="P4" i="10"/>
  <c r="H4" i="10"/>
  <c r="FS6" i="10"/>
  <c r="AF6" i="10"/>
  <c r="O4" i="10"/>
  <c r="G4" i="10"/>
  <c r="GC6" i="10"/>
  <c r="FE6" i="10"/>
  <c r="ES6" i="10"/>
  <c r="EG6" i="10"/>
  <c r="DW6" i="10"/>
  <c r="DJ6" i="10"/>
  <c r="CY6" i="10"/>
  <c r="CM6" i="10"/>
  <c r="CB6" i="10"/>
  <c r="BO6" i="10"/>
  <c r="BC6" i="10"/>
  <c r="AQ6" i="10"/>
  <c r="S6" i="10"/>
  <c r="H6" i="10"/>
  <c r="W4" i="10"/>
  <c r="Q4" i="10"/>
  <c r="AE6" i="10"/>
  <c r="CA6" i="10"/>
  <c r="DU6" i="10"/>
  <c r="FQ6" i="10"/>
  <c r="V4" i="10"/>
  <c r="AH6" i="10"/>
  <c r="CD6" i="10"/>
  <c r="DY6" i="10"/>
  <c r="FU6" i="10"/>
  <c r="Y4" i="10"/>
  <c r="AO6" i="10"/>
  <c r="CK6" i="10"/>
  <c r="EF6" i="10"/>
  <c r="GB6" i="10"/>
  <c r="N6" i="10"/>
  <c r="AD6" i="10"/>
  <c r="BB6" i="10"/>
  <c r="BR6" i="10"/>
  <c r="CH6" i="10"/>
  <c r="CX6" i="10"/>
  <c r="DV6" i="10"/>
  <c r="EL6" i="10"/>
  <c r="FB6" i="10"/>
  <c r="FR6" i="10"/>
  <c r="GH6" i="10"/>
  <c r="D4" i="11"/>
  <c r="L4" i="11"/>
  <c r="T4" i="11"/>
  <c r="C6" i="11"/>
  <c r="Q6" i="11"/>
  <c r="AF6" i="11"/>
  <c r="AU6" i="11"/>
  <c r="BH6" i="11"/>
  <c r="BW6" i="11"/>
  <c r="CK6" i="11"/>
  <c r="CY6" i="11"/>
  <c r="DM6" i="11"/>
  <c r="EB6" i="11"/>
  <c r="EO6" i="11"/>
  <c r="FD6" i="11"/>
  <c r="FS6" i="11"/>
  <c r="GF6" i="11"/>
  <c r="F6" i="10"/>
  <c r="V6" i="10"/>
  <c r="AL6" i="10"/>
  <c r="AT6" i="10"/>
  <c r="BJ6" i="10"/>
  <c r="BZ6" i="10"/>
  <c r="CP6" i="10"/>
  <c r="DF6" i="10"/>
  <c r="DN6" i="10"/>
  <c r="ED6" i="10"/>
  <c r="ET6" i="10"/>
  <c r="FJ6" i="10"/>
  <c r="FZ6" i="10"/>
  <c r="E4" i="11"/>
  <c r="M4" i="11"/>
  <c r="U4" i="11"/>
  <c r="D6" i="11"/>
  <c r="E6" i="11"/>
  <c r="T6" i="11"/>
  <c r="AG6" i="11"/>
  <c r="AV6" i="11"/>
  <c r="BK6" i="11"/>
  <c r="BX6" i="11"/>
  <c r="CM6" i="11"/>
  <c r="DA6" i="11"/>
  <c r="DO6" i="11"/>
  <c r="EC6" i="11"/>
  <c r="ER6" i="11"/>
  <c r="FE6" i="11"/>
  <c r="FT6" i="11"/>
  <c r="GI6" i="11"/>
  <c r="G4" i="11"/>
  <c r="O4" i="11"/>
  <c r="W4" i="11"/>
  <c r="F6" i="11"/>
  <c r="N6" i="11"/>
  <c r="V6" i="11"/>
  <c r="AD6" i="11"/>
  <c r="AL6" i="11"/>
  <c r="AT6" i="11"/>
  <c r="BB6" i="11"/>
  <c r="BJ6" i="11"/>
  <c r="BR6" i="11"/>
  <c r="BZ6" i="11"/>
  <c r="CH6" i="11"/>
  <c r="CP6" i="11"/>
  <c r="CX6" i="11"/>
  <c r="DF6" i="11"/>
  <c r="DN6" i="11"/>
  <c r="DV6" i="11"/>
  <c r="ED6" i="11"/>
  <c r="EL6" i="11"/>
  <c r="ET6" i="11"/>
  <c r="FB6" i="11"/>
  <c r="I6" i="11"/>
  <c r="W6" i="11"/>
  <c r="AK6" i="11"/>
  <c r="AZ6" i="11"/>
  <c r="BM6" i="11"/>
  <c r="CB6" i="11"/>
  <c r="CQ6" i="11"/>
  <c r="DD6" i="11"/>
  <c r="DS6" i="11"/>
  <c r="EG6" i="11"/>
  <c r="EU6" i="11"/>
  <c r="FI6" i="11"/>
  <c r="FX6" i="11"/>
  <c r="GK6" i="11"/>
  <c r="B6" i="10"/>
  <c r="J6" i="10"/>
  <c r="Z6" i="10"/>
  <c r="AP6" i="10"/>
  <c r="BF6" i="10"/>
  <c r="BN6" i="10"/>
  <c r="BV6" i="10"/>
  <c r="CL6" i="10"/>
  <c r="DB6" i="10"/>
  <c r="DR6" i="10"/>
  <c r="EH6" i="10"/>
  <c r="EX6" i="10"/>
  <c r="FF6" i="10"/>
  <c r="FN6" i="10"/>
  <c r="GL6" i="10"/>
  <c r="H4" i="11"/>
  <c r="P4" i="11"/>
  <c r="X4" i="11"/>
  <c r="K6" i="11"/>
  <c r="Y6" i="11"/>
  <c r="AM6" i="11"/>
  <c r="BA6" i="11"/>
  <c r="BP6" i="11"/>
  <c r="CC6" i="11"/>
  <c r="CR6" i="11"/>
  <c r="DG6" i="11"/>
  <c r="DT6" i="11"/>
  <c r="EI6" i="11"/>
  <c r="EW6" i="11"/>
  <c r="FK6" i="11"/>
  <c r="FY6" i="11"/>
  <c r="I4" i="11"/>
  <c r="Q4" i="11"/>
  <c r="Y4" i="11"/>
  <c r="L6" i="11"/>
  <c r="AA6" i="11"/>
  <c r="AO6" i="11"/>
  <c r="BC6" i="11"/>
  <c r="BQ6" i="11"/>
  <c r="CF6" i="11"/>
  <c r="CS6" i="11"/>
  <c r="DH6" i="11"/>
  <c r="DW6" i="11"/>
  <c r="EJ6" i="11"/>
  <c r="EY6" i="11"/>
  <c r="FM6" i="11"/>
  <c r="GA6" i="11"/>
  <c r="S12" i="11"/>
  <c r="D6" i="10"/>
  <c r="L6" i="10"/>
  <c r="T6" i="10"/>
  <c r="AB6" i="10"/>
  <c r="AJ6" i="10"/>
  <c r="AR6" i="10"/>
  <c r="AZ6" i="10"/>
  <c r="BH6" i="10"/>
  <c r="BP6" i="10"/>
  <c r="BX6" i="10"/>
  <c r="CF6" i="10"/>
  <c r="CN6" i="10"/>
  <c r="CV6" i="10"/>
  <c r="DD6" i="10"/>
  <c r="DL6" i="10"/>
  <c r="DT6" i="10"/>
  <c r="EB6" i="10"/>
  <c r="EJ6" i="10"/>
  <c r="ER6" i="10"/>
  <c r="EZ6" i="10"/>
  <c r="FH6" i="10"/>
  <c r="FP6" i="10"/>
  <c r="FX6" i="10"/>
  <c r="GF6" i="10"/>
  <c r="B4" i="11"/>
  <c r="J4" i="11"/>
  <c r="R4" i="11"/>
  <c r="Z4" i="11"/>
  <c r="O6" i="11"/>
  <c r="AB6" i="11"/>
  <c r="AQ6" i="11"/>
  <c r="BE6" i="11"/>
  <c r="BS6" i="11"/>
  <c r="CG6" i="11"/>
  <c r="CV6" i="11"/>
  <c r="DI6" i="11"/>
  <c r="DX6" i="11"/>
  <c r="EM6" i="11"/>
  <c r="EZ6" i="11"/>
  <c r="FO6" i="11"/>
  <c r="GC6" i="11"/>
  <c r="J4" i="12"/>
  <c r="Q6" i="12"/>
  <c r="CE6" i="12"/>
  <c r="FB6" i="12"/>
  <c r="R4" i="12"/>
  <c r="AD6" i="12"/>
  <c r="CY6" i="12"/>
  <c r="FW6" i="12"/>
  <c r="V4" i="12"/>
  <c r="AK6" i="12"/>
  <c r="DH6" i="12"/>
  <c r="GI6" i="12"/>
  <c r="Z4" i="12"/>
  <c r="AT6" i="12"/>
  <c r="DQ6" i="12"/>
  <c r="D4" i="12"/>
  <c r="L4" i="12"/>
  <c r="T4" i="12"/>
  <c r="B6" i="12"/>
  <c r="O6" i="12"/>
  <c r="Z6" i="12"/>
  <c r="AO6" i="12"/>
  <c r="BG6" i="12"/>
  <c r="CA6" i="12"/>
  <c r="CT6" i="12"/>
  <c r="DM6" i="12"/>
  <c r="EE6" i="12"/>
  <c r="EW6" i="12"/>
  <c r="FQ6" i="12"/>
  <c r="E4" i="12"/>
  <c r="M4" i="12"/>
  <c r="U4" i="12"/>
  <c r="D6" i="12"/>
  <c r="L6" i="12"/>
  <c r="T6" i="12"/>
  <c r="AB6" i="12"/>
  <c r="AJ6" i="12"/>
  <c r="AR6" i="12"/>
  <c r="AZ6" i="12"/>
  <c r="BH6" i="12"/>
  <c r="BP6" i="12"/>
  <c r="BX6" i="12"/>
  <c r="CF6" i="12"/>
  <c r="CN6" i="12"/>
  <c r="CV6" i="12"/>
  <c r="DD6" i="12"/>
  <c r="DL6" i="12"/>
  <c r="DT6" i="12"/>
  <c r="EB6" i="12"/>
  <c r="EJ6" i="12"/>
  <c r="ER6" i="12"/>
  <c r="EZ6" i="12"/>
  <c r="FH6" i="12"/>
  <c r="FP6" i="12"/>
  <c r="FX6" i="12"/>
  <c r="GF6" i="12"/>
  <c r="C6" i="12"/>
  <c r="P6" i="12"/>
  <c r="AC6" i="12"/>
  <c r="AQ6" i="12"/>
  <c r="BJ6" i="12"/>
  <c r="CC6" i="12"/>
  <c r="CW6" i="12"/>
  <c r="DO6" i="12"/>
  <c r="EG6" i="12"/>
  <c r="EY6" i="12"/>
  <c r="FS6" i="12"/>
  <c r="GJ6" i="12"/>
  <c r="G4" i="12"/>
  <c r="O4" i="12"/>
  <c r="W4" i="12"/>
  <c r="G6" i="12"/>
  <c r="S6" i="12"/>
  <c r="AE6" i="12"/>
  <c r="AV6" i="12"/>
  <c r="BO6" i="12"/>
  <c r="CH6" i="12"/>
  <c r="DA6" i="12"/>
  <c r="DS6" i="12"/>
  <c r="EL6" i="12"/>
  <c r="FE6" i="12"/>
  <c r="FZ6" i="12"/>
  <c r="H4" i="12"/>
  <c r="P4" i="12"/>
  <c r="X4" i="12"/>
  <c r="H6" i="12"/>
  <c r="U6" i="12"/>
  <c r="AH6" i="12"/>
  <c r="AX6" i="12"/>
  <c r="BR6" i="12"/>
  <c r="CJ6" i="12"/>
  <c r="DC6" i="12"/>
  <c r="DV6" i="12"/>
  <c r="EN6" i="12"/>
  <c r="FG6" i="12"/>
  <c r="GB6" i="12"/>
  <c r="I4" i="12"/>
  <c r="Q4" i="12"/>
  <c r="Y4" i="12"/>
  <c r="AF6" i="12"/>
  <c r="BL6" i="12"/>
  <c r="CR6" i="12"/>
  <c r="FD6" i="12"/>
  <c r="J6" i="12"/>
  <c r="V6" i="12"/>
  <c r="AI6" i="12"/>
  <c r="BA6" i="12"/>
  <c r="BT6" i="12"/>
  <c r="CL6" i="12"/>
  <c r="DF6" i="12"/>
  <c r="DX6" i="12"/>
  <c r="EP6" i="12"/>
  <c r="FJ6" i="12"/>
  <c r="GG6" i="12"/>
  <c r="C4" i="12"/>
  <c r="K4" i="12"/>
  <c r="S4" i="12"/>
  <c r="M6" i="12"/>
  <c r="Y6" i="12"/>
  <c r="AM6" i="12"/>
  <c r="BE6" i="12"/>
  <c r="BY6" i="12"/>
  <c r="CQ6" i="12"/>
  <c r="DJ6" i="12"/>
  <c r="EC6" i="12"/>
  <c r="EU6" i="12"/>
  <c r="FN6" i="12"/>
  <c r="GK6" i="12"/>
  <c r="FU6" i="12"/>
  <c r="AS6" i="12"/>
  <c r="BB6" i="12"/>
  <c r="BK6" i="12"/>
  <c r="BU6" i="12"/>
  <c r="CD6" i="12"/>
  <c r="CM6" i="12"/>
  <c r="CX6" i="12"/>
  <c r="DG6" i="12"/>
  <c r="DP6" i="12"/>
  <c r="DY6" i="12"/>
  <c r="EH6" i="12"/>
  <c r="EQ6" i="12"/>
  <c r="FA6" i="12"/>
  <c r="FK6" i="12"/>
  <c r="FT6" i="12"/>
  <c r="GC6" i="12"/>
  <c r="GL6" i="12"/>
  <c r="I6" i="12"/>
  <c r="R6" i="12"/>
  <c r="AA6" i="12"/>
  <c r="AL6" i="12"/>
  <c r="AU6" i="12"/>
  <c r="BD6" i="12"/>
  <c r="BN6" i="12"/>
  <c r="BW6" i="12"/>
  <c r="CG6" i="12"/>
  <c r="CP6" i="12"/>
  <c r="CZ6" i="12"/>
  <c r="DI6" i="12"/>
  <c r="DR6" i="12"/>
  <c r="EA6" i="12"/>
  <c r="EK6" i="12"/>
  <c r="ET6" i="12"/>
  <c r="FC6" i="12"/>
  <c r="FM6" i="12"/>
  <c r="FV6" i="12"/>
  <c r="GE6" i="12"/>
  <c r="S12" i="12"/>
  <c r="AN6" i="12"/>
  <c r="AW6" i="12"/>
  <c r="BF6" i="12"/>
  <c r="BQ6" i="12"/>
  <c r="BZ6" i="12"/>
  <c r="CI6" i="12"/>
  <c r="CS6" i="12"/>
  <c r="DB6" i="12"/>
  <c r="DK6" i="12"/>
  <c r="DU6" i="12"/>
  <c r="ED6" i="12"/>
  <c r="EM6" i="12"/>
  <c r="EV6" i="12"/>
  <c r="FF6" i="12"/>
  <c r="FO6" i="12"/>
  <c r="FY6" i="12"/>
  <c r="GH6" i="12"/>
  <c r="E6" i="12"/>
  <c r="N6" i="12"/>
  <c r="W6" i="12"/>
  <c r="AG6" i="12"/>
  <c r="AP6" i="12"/>
  <c r="AY6" i="12"/>
  <c r="BI6" i="12"/>
  <c r="BS6" i="12"/>
  <c r="CB6" i="12"/>
  <c r="CK6" i="12"/>
  <c r="CU6" i="12"/>
  <c r="DE6" i="12"/>
  <c r="DN6" i="12"/>
  <c r="DW6" i="12"/>
  <c r="EF6" i="12"/>
  <c r="EO6" i="12"/>
  <c r="EX6" i="12"/>
  <c r="FI6" i="12"/>
  <c r="FR6" i="12"/>
  <c r="GA6" i="12"/>
  <c r="D94" i="12"/>
  <c r="E94" i="12" s="1"/>
  <c r="D21" i="12"/>
  <c r="E21" i="12" s="1"/>
  <c r="D49" i="12"/>
  <c r="E49" i="12" s="1"/>
  <c r="E110" i="12"/>
  <c r="D13" i="12"/>
  <c r="E13" i="12" s="1"/>
  <c r="D30" i="12"/>
  <c r="E30" i="12" s="1"/>
  <c r="D24" i="12"/>
  <c r="E24" i="12" s="1"/>
  <c r="D40" i="12"/>
  <c r="E40" i="12" s="1"/>
  <c r="D62" i="12"/>
  <c r="E62" i="12" s="1"/>
  <c r="D16" i="12"/>
  <c r="E16" i="12" s="1"/>
  <c r="D41" i="12"/>
  <c r="E41" i="12" s="1"/>
  <c r="D15" i="12"/>
  <c r="E15" i="12" s="1"/>
  <c r="D25" i="12"/>
  <c r="E25" i="12" s="1"/>
  <c r="D28" i="12"/>
  <c r="E28" i="12" s="1"/>
  <c r="D59" i="12"/>
  <c r="E59" i="12" s="1"/>
  <c r="D32" i="12"/>
  <c r="E32" i="12" s="1"/>
  <c r="D50" i="12"/>
  <c r="E50" i="12" s="1"/>
  <c r="D22" i="12"/>
  <c r="E22" i="12" s="1"/>
  <c r="D14" i="12"/>
  <c r="E14" i="12" s="1"/>
  <c r="E19" i="12"/>
  <c r="D23" i="12"/>
  <c r="E23" i="12" s="1"/>
  <c r="D26" i="12"/>
  <c r="E26" i="12" s="1"/>
  <c r="D29" i="12"/>
  <c r="E29" i="12" s="1"/>
  <c r="D52" i="12"/>
  <c r="E52" i="12" s="1"/>
  <c r="E17" i="12"/>
  <c r="D31" i="12"/>
  <c r="E31" i="12" s="1"/>
  <c r="D37" i="12"/>
  <c r="E37" i="12" s="1"/>
  <c r="D39" i="12"/>
  <c r="E39" i="12" s="1"/>
  <c r="D35" i="12"/>
  <c r="E35" i="12" s="1"/>
  <c r="D45" i="12"/>
  <c r="E45" i="12" s="1"/>
  <c r="D47" i="12"/>
  <c r="E47" i="12" s="1"/>
  <c r="D44" i="12"/>
  <c r="E44" i="12" s="1"/>
  <c r="D54" i="12"/>
  <c r="E54" i="12" s="1"/>
  <c r="D56" i="12"/>
  <c r="E56" i="12" s="1"/>
  <c r="D60" i="12"/>
  <c r="E60" i="12" s="1"/>
  <c r="D20" i="12"/>
  <c r="E20" i="12" s="1"/>
  <c r="E27" i="12"/>
  <c r="D33" i="12"/>
  <c r="E33" i="12" s="1"/>
  <c r="D38" i="12"/>
  <c r="E38" i="12" s="1"/>
  <c r="D36" i="12"/>
  <c r="E36" i="12" s="1"/>
  <c r="D43" i="12"/>
  <c r="E43" i="12" s="1"/>
  <c r="D51" i="12"/>
  <c r="E51" i="12" s="1"/>
  <c r="D58" i="12"/>
  <c r="E58" i="12" s="1"/>
  <c r="D64" i="12"/>
  <c r="E64" i="12" s="1"/>
  <c r="D67" i="12"/>
  <c r="E67" i="12" s="1"/>
  <c r="D46" i="12"/>
  <c r="E46" i="12" s="1"/>
  <c r="D48" i="12"/>
  <c r="E48" i="12" s="1"/>
  <c r="D34" i="12"/>
  <c r="E34" i="12" s="1"/>
  <c r="D42" i="12"/>
  <c r="E42" i="12" s="1"/>
  <c r="D55" i="12"/>
  <c r="E55" i="12" s="1"/>
  <c r="D78" i="12"/>
  <c r="E78" i="12" s="1"/>
  <c r="E68" i="12"/>
  <c r="E70" i="12"/>
  <c r="D80" i="12"/>
  <c r="E80" i="12" s="1"/>
  <c r="D87" i="12"/>
  <c r="E87" i="12" s="1"/>
  <c r="D69" i="12"/>
  <c r="E69" i="12" s="1"/>
  <c r="D77" i="12"/>
  <c r="E77" i="12" s="1"/>
  <c r="D88" i="12"/>
  <c r="E88" i="12" s="1"/>
  <c r="D65" i="12"/>
  <c r="E65" i="12" s="1"/>
  <c r="D73" i="12"/>
  <c r="E73" i="12" s="1"/>
  <c r="E79" i="12"/>
  <c r="D66" i="12"/>
  <c r="E66" i="12" s="1"/>
  <c r="D96" i="12"/>
  <c r="E96" i="12" s="1"/>
  <c r="E61" i="12"/>
  <c r="D63" i="12"/>
  <c r="E63" i="12" s="1"/>
  <c r="D75" i="12"/>
  <c r="E75" i="12" s="1"/>
  <c r="D76" i="12"/>
  <c r="E76" i="12" s="1"/>
  <c r="E83" i="12"/>
  <c r="D84" i="12"/>
  <c r="E84" i="12" s="1"/>
  <c r="D85" i="12"/>
  <c r="E85" i="12" s="1"/>
  <c r="D89" i="12"/>
  <c r="E89" i="12" s="1"/>
  <c r="E90" i="12"/>
  <c r="D113" i="12"/>
  <c r="E113" i="12" s="1"/>
  <c r="E72" i="12"/>
  <c r="D71" i="12"/>
  <c r="E71" i="12" s="1"/>
  <c r="D74" i="12"/>
  <c r="E74" i="12" s="1"/>
  <c r="D81" i="12"/>
  <c r="E81" i="12" s="1"/>
  <c r="D95" i="12"/>
  <c r="E95" i="12" s="1"/>
  <c r="D82" i="12"/>
  <c r="E82" i="12" s="1"/>
  <c r="D91" i="12"/>
  <c r="E91" i="12" s="1"/>
  <c r="E99" i="12"/>
  <c r="D105" i="12"/>
  <c r="E105" i="12" s="1"/>
  <c r="D109" i="12"/>
  <c r="E109" i="12" s="1"/>
  <c r="D111" i="12"/>
  <c r="E111" i="12" s="1"/>
  <c r="E115" i="12"/>
  <c r="D101" i="12"/>
  <c r="E101" i="12" s="1"/>
  <c r="D103" i="12"/>
  <c r="E103" i="12" s="1"/>
  <c r="D107" i="12"/>
  <c r="E107" i="12" s="1"/>
  <c r="D92" i="12"/>
  <c r="E92" i="12" s="1"/>
  <c r="E97" i="12"/>
  <c r="D112" i="12"/>
  <c r="E112" i="12" s="1"/>
  <c r="D116" i="12"/>
  <c r="E116" i="12" s="1"/>
  <c r="D104" i="12"/>
  <c r="E104" i="12" s="1"/>
  <c r="D108" i="12"/>
  <c r="E108" i="12" s="1"/>
  <c r="D100" i="12"/>
  <c r="E100" i="12" s="1"/>
  <c r="E98" i="12"/>
  <c r="E106" i="12"/>
  <c r="E114" i="12"/>
  <c r="FN6" i="11"/>
  <c r="FV6" i="11"/>
  <c r="GD6" i="11"/>
  <c r="GL6" i="11"/>
  <c r="M6" i="11"/>
  <c r="X6" i="11"/>
  <c r="AI6" i="11"/>
  <c r="AS6" i="11"/>
  <c r="BD6" i="11"/>
  <c r="BO6" i="11"/>
  <c r="BY6" i="11"/>
  <c r="CJ6" i="11"/>
  <c r="CU6" i="11"/>
  <c r="DE6" i="11"/>
  <c r="DP6" i="11"/>
  <c r="EA6" i="11"/>
  <c r="EK6" i="11"/>
  <c r="EV6" i="11"/>
  <c r="FG6" i="11"/>
  <c r="FQ6" i="11"/>
  <c r="GB6" i="11"/>
  <c r="FJ6" i="11"/>
  <c r="FR6" i="11"/>
  <c r="FZ6" i="11"/>
  <c r="GH6" i="11"/>
  <c r="H6" i="11"/>
  <c r="S6" i="11"/>
  <c r="AC6" i="11"/>
  <c r="AN6" i="11"/>
  <c r="AY6" i="11"/>
  <c r="BI6" i="11"/>
  <c r="BT6" i="11"/>
  <c r="CE6" i="11"/>
  <c r="CO6" i="11"/>
  <c r="CZ6" i="11"/>
  <c r="DK6" i="11"/>
  <c r="DU6" i="11"/>
  <c r="EF6" i="11"/>
  <c r="EQ6" i="11"/>
  <c r="FA6" i="11"/>
  <c r="FL6" i="11"/>
  <c r="FW6" i="11"/>
  <c r="D113" i="11"/>
  <c r="E113" i="11" s="1"/>
  <c r="E115" i="11"/>
  <c r="D116" i="11"/>
  <c r="E116" i="11" s="1"/>
  <c r="D112" i="11"/>
  <c r="E112" i="11" s="1"/>
  <c r="D114" i="11"/>
  <c r="E114" i="11" s="1"/>
  <c r="D112" i="10"/>
  <c r="E112" i="10" s="1"/>
  <c r="D114" i="10"/>
  <c r="E114" i="10" s="1"/>
  <c r="E115" i="10"/>
  <c r="D113" i="10"/>
  <c r="E113" i="10" s="1"/>
  <c r="D116" i="10"/>
  <c r="E116" i="10" s="1"/>
  <c r="G115" i="10" l="1" a="1"/>
  <c r="G115" i="10" s="1"/>
  <c r="H115" i="10" s="1"/>
  <c r="I115" i="10" s="1"/>
  <c r="K114" i="10" a="1"/>
  <c r="K114" i="10" s="1"/>
  <c r="L114" i="10" s="1"/>
  <c r="M114" i="10" s="1"/>
  <c r="G115" i="11" a="1"/>
  <c r="G115" i="11" s="1"/>
  <c r="H115" i="11" s="1"/>
  <c r="I115" i="11" s="1"/>
  <c r="G116" i="11" a="1"/>
  <c r="G116" i="11" s="1"/>
  <c r="H116" i="11" s="1"/>
  <c r="I116" i="11" s="1"/>
  <c r="K116" i="10" a="1"/>
  <c r="K116" i="10" s="1"/>
  <c r="L116" i="10" s="1"/>
  <c r="O116" i="10" s="1"/>
  <c r="G102" i="12" a="1"/>
  <c r="G102" i="12" s="1"/>
  <c r="H102" i="12" s="1"/>
  <c r="I102" i="12" s="1"/>
  <c r="G97" i="12" a="1"/>
  <c r="G97" i="12" s="1"/>
  <c r="H97" i="12" s="1"/>
  <c r="I97" i="12" s="1"/>
  <c r="G72" i="12" a="1"/>
  <c r="G72" i="12" s="1"/>
  <c r="H72" i="12" s="1"/>
  <c r="I72" i="12" s="1"/>
  <c r="G53" i="12" a="1"/>
  <c r="G53" i="12" s="1"/>
  <c r="H53" i="12" s="1"/>
  <c r="I53" i="12" s="1"/>
  <c r="G86" i="12" a="1"/>
  <c r="G86" i="12" s="1"/>
  <c r="H86" i="12" s="1"/>
  <c r="I86" i="12" s="1"/>
  <c r="G106" i="12" a="1"/>
  <c r="G106" i="12" s="1"/>
  <c r="H106" i="12" s="1"/>
  <c r="I106" i="12" s="1"/>
  <c r="G99" i="12" a="1"/>
  <c r="G99" i="12" s="1"/>
  <c r="H99" i="12" s="1"/>
  <c r="I99" i="12" s="1"/>
  <c r="G113" i="12" a="1"/>
  <c r="G113" i="12" s="1"/>
  <c r="H113" i="12" s="1"/>
  <c r="I113" i="12" s="1"/>
  <c r="G93" i="12" a="1"/>
  <c r="G93" i="12" s="1"/>
  <c r="H93" i="12" s="1"/>
  <c r="I93" i="12" s="1"/>
  <c r="G44" i="12" a="1"/>
  <c r="G44" i="12" s="1"/>
  <c r="H44" i="12" s="1"/>
  <c r="I44" i="12" s="1"/>
  <c r="G103" i="12" a="1"/>
  <c r="G103" i="12" s="1"/>
  <c r="H103" i="12" s="1"/>
  <c r="I103" i="12" s="1"/>
  <c r="G24" i="12" a="1"/>
  <c r="G24" i="12" s="1"/>
  <c r="H24" i="12" s="1"/>
  <c r="I24" i="12" s="1"/>
  <c r="G18" i="12" a="1"/>
  <c r="G18" i="12" s="1"/>
  <c r="H18" i="12" s="1"/>
  <c r="I18" i="12" s="1"/>
  <c r="K86" i="12" a="1"/>
  <c r="K86" i="12" s="1"/>
  <c r="L86" i="12" s="1"/>
  <c r="O86" i="12" s="1"/>
  <c r="G57" i="12" a="1"/>
  <c r="G57" i="12" s="1"/>
  <c r="H57" i="12" s="1"/>
  <c r="I57" i="12" s="1"/>
  <c r="G13" i="12" a="1"/>
  <c r="G13" i="12" s="1"/>
  <c r="H13" i="12" s="1"/>
  <c r="I13" i="12" s="1"/>
  <c r="G68" i="12" a="1"/>
  <c r="G68" i="12" s="1"/>
  <c r="H68" i="12" s="1"/>
  <c r="I68" i="12" s="1"/>
  <c r="K110" i="12" a="1"/>
  <c r="K110" i="12" s="1"/>
  <c r="L110" i="12" s="1"/>
  <c r="K53" i="12" a="1"/>
  <c r="K53" i="12" s="1"/>
  <c r="L53" i="12" s="1"/>
  <c r="O53" i="12" s="1"/>
  <c r="K61" i="12" a="1"/>
  <c r="K61" i="12" s="1"/>
  <c r="L61" i="12" s="1"/>
  <c r="K69" i="12" a="1"/>
  <c r="K69" i="12" s="1"/>
  <c r="L69" i="12" s="1"/>
  <c r="K89" i="12" a="1"/>
  <c r="K89" i="12" s="1"/>
  <c r="L89" i="12" s="1"/>
  <c r="K18" i="12" a="1"/>
  <c r="K18" i="12" s="1"/>
  <c r="L18" i="12" s="1"/>
  <c r="K14" i="12" a="1"/>
  <c r="K14" i="12" s="1"/>
  <c r="L14" i="12" s="1"/>
  <c r="K57" i="12" a="1"/>
  <c r="K57" i="12" s="1"/>
  <c r="L57" i="12" s="1"/>
  <c r="O57" i="12" s="1"/>
  <c r="K105" i="12" a="1"/>
  <c r="K105" i="12" s="1"/>
  <c r="L105" i="12" s="1"/>
  <c r="K90" i="12" a="1"/>
  <c r="K90" i="12" s="1"/>
  <c r="L90" i="12" s="1"/>
  <c r="K77" i="12" a="1"/>
  <c r="K77" i="12" s="1"/>
  <c r="L77" i="12" s="1"/>
  <c r="K19" i="12" a="1"/>
  <c r="K19" i="12" s="1"/>
  <c r="L19" i="12" s="1"/>
  <c r="M19" i="12" s="1"/>
  <c r="K93" i="12" a="1"/>
  <c r="K93" i="12" s="1"/>
  <c r="L93" i="12" s="1"/>
  <c r="M93" i="12" s="1"/>
  <c r="K13" i="12" a="1"/>
  <c r="K13" i="12" s="1"/>
  <c r="L13" i="12" s="1"/>
  <c r="O13" i="12" s="1"/>
  <c r="K85" i="12" a="1"/>
  <c r="K85" i="12" s="1"/>
  <c r="L85" i="12" s="1"/>
  <c r="K39" i="12" a="1"/>
  <c r="K39" i="12" s="1"/>
  <c r="L39" i="12" s="1"/>
  <c r="K58" i="12" a="1"/>
  <c r="K58" i="12" s="1"/>
  <c r="L58" i="12" s="1"/>
  <c r="K20" i="12" a="1"/>
  <c r="K20" i="12" s="1"/>
  <c r="L20" i="12" s="1"/>
  <c r="K52" i="12" a="1"/>
  <c r="K52" i="12" s="1"/>
  <c r="L52" i="12" s="1"/>
  <c r="K22" i="12" a="1"/>
  <c r="K22" i="12" s="1"/>
  <c r="L22" i="12" s="1"/>
  <c r="K102" i="12" a="1"/>
  <c r="K102" i="12" s="1"/>
  <c r="L102" i="12" s="1"/>
  <c r="O102" i="12" s="1"/>
  <c r="K115" i="12" a="1"/>
  <c r="K115" i="12" s="1"/>
  <c r="L115" i="12" s="1"/>
  <c r="K81" i="12" a="1"/>
  <c r="K81" i="12" s="1"/>
  <c r="L81" i="12" s="1"/>
  <c r="M81" i="12" s="1"/>
  <c r="K66" i="12" a="1"/>
  <c r="K66" i="12" s="1"/>
  <c r="L66" i="12" s="1"/>
  <c r="G14" i="12" a="1"/>
  <c r="G14" i="12" s="1"/>
  <c r="H14" i="12" s="1"/>
  <c r="I14" i="12" s="1"/>
  <c r="G110" i="12" a="1"/>
  <c r="G110" i="12" s="1"/>
  <c r="H110" i="12" s="1"/>
  <c r="I110" i="12" s="1"/>
  <c r="K108" i="12" a="1"/>
  <c r="K108" i="12" s="1"/>
  <c r="L108" i="12" s="1"/>
  <c r="K79" i="12" a="1"/>
  <c r="K79" i="12" s="1"/>
  <c r="L79" i="12" s="1"/>
  <c r="K34" i="12" a="1"/>
  <c r="K34" i="12" s="1"/>
  <c r="L34" i="12" s="1"/>
  <c r="K43" i="12" a="1"/>
  <c r="K43" i="12" s="1"/>
  <c r="L43" i="12" s="1"/>
  <c r="M43" i="12" s="1"/>
  <c r="K32" i="12" a="1"/>
  <c r="K32" i="12" s="1"/>
  <c r="L32" i="12" s="1"/>
  <c r="K114" i="12" a="1"/>
  <c r="K114" i="12" s="1"/>
  <c r="L114" i="12" s="1"/>
  <c r="K109" i="12" a="1"/>
  <c r="K109" i="12" s="1"/>
  <c r="L109" i="12" s="1"/>
  <c r="K71" i="12" a="1"/>
  <c r="K71" i="12" s="1"/>
  <c r="L71" i="12" s="1"/>
  <c r="K76" i="12" a="1"/>
  <c r="K76" i="12" s="1"/>
  <c r="L76" i="12" s="1"/>
  <c r="K70" i="12" a="1"/>
  <c r="K70" i="12" s="1"/>
  <c r="L70" i="12" s="1"/>
  <c r="M70" i="12" s="1"/>
  <c r="K35" i="12" a="1"/>
  <c r="K35" i="12" s="1"/>
  <c r="L35" i="12" s="1"/>
  <c r="K24" i="12" a="1"/>
  <c r="K24" i="12" s="1"/>
  <c r="L24" i="12" s="1"/>
  <c r="O24" i="12" s="1"/>
  <c r="M86" i="12"/>
  <c r="K36" i="12" a="1"/>
  <c r="K36" i="12" s="1"/>
  <c r="L36" i="12" s="1"/>
  <c r="K56" i="12" a="1"/>
  <c r="K56" i="12" s="1"/>
  <c r="L56" i="12" s="1"/>
  <c r="K26" i="12" a="1"/>
  <c r="K26" i="12" s="1"/>
  <c r="L26" i="12" s="1"/>
  <c r="M26" i="12" s="1"/>
  <c r="K30" i="12" a="1"/>
  <c r="K30" i="12" s="1"/>
  <c r="L30" i="12" s="1"/>
  <c r="M30" i="12" s="1"/>
  <c r="K46" i="12" a="1"/>
  <c r="K46" i="12" s="1"/>
  <c r="L46" i="12" s="1"/>
  <c r="K23" i="12" a="1"/>
  <c r="K23" i="12" s="1"/>
  <c r="L23" i="12" s="1"/>
  <c r="K41" i="12" a="1"/>
  <c r="K41" i="12" s="1"/>
  <c r="L41" i="12" s="1"/>
  <c r="M41" i="12" s="1"/>
  <c r="G41" i="12" a="1"/>
  <c r="G41" i="12" s="1"/>
  <c r="H41" i="12" s="1"/>
  <c r="I41" i="12" s="1"/>
  <c r="K49" i="12" a="1"/>
  <c r="K49" i="12" s="1"/>
  <c r="L49" i="12" s="1"/>
  <c r="G49" i="12" a="1"/>
  <c r="G49" i="12" s="1"/>
  <c r="H49" i="12" s="1"/>
  <c r="I49" i="12" s="1"/>
  <c r="G85" i="12" a="1"/>
  <c r="G85" i="12" s="1"/>
  <c r="H85" i="12" s="1"/>
  <c r="I85" i="12" s="1"/>
  <c r="G19" i="12" a="1"/>
  <c r="G19" i="12" s="1"/>
  <c r="H19" i="12" s="1"/>
  <c r="I19" i="12" s="1"/>
  <c r="G66" i="12" a="1"/>
  <c r="G66" i="12" s="1"/>
  <c r="H66" i="12" s="1"/>
  <c r="I66" i="12" s="1"/>
  <c r="G94" i="12" a="1"/>
  <c r="G94" i="12" s="1"/>
  <c r="H94" i="12" s="1"/>
  <c r="I94" i="12" s="1"/>
  <c r="K94" i="12" a="1"/>
  <c r="K94" i="12" s="1"/>
  <c r="L94" i="12" s="1"/>
  <c r="K82" i="12" a="1"/>
  <c r="K82" i="12" s="1"/>
  <c r="L82" i="12" s="1"/>
  <c r="G82" i="12" a="1"/>
  <c r="G82" i="12" s="1"/>
  <c r="H82" i="12" s="1"/>
  <c r="I82" i="12" s="1"/>
  <c r="K28" i="12" a="1"/>
  <c r="K28" i="12" s="1"/>
  <c r="L28" i="12" s="1"/>
  <c r="G28" i="12" a="1"/>
  <c r="G28" i="12" s="1"/>
  <c r="H28" i="12" s="1"/>
  <c r="I28" i="12" s="1"/>
  <c r="K25" i="12" a="1"/>
  <c r="K25" i="12" s="1"/>
  <c r="L25" i="12" s="1"/>
  <c r="G25" i="12" a="1"/>
  <c r="G25" i="12" s="1"/>
  <c r="H25" i="12" s="1"/>
  <c r="I25" i="12" s="1"/>
  <c r="G21" i="12" a="1"/>
  <c r="G21" i="12" s="1"/>
  <c r="H21" i="12" s="1"/>
  <c r="I21" i="12" s="1"/>
  <c r="K21" i="12" a="1"/>
  <c r="K21" i="12" s="1"/>
  <c r="L21" i="12" s="1"/>
  <c r="M21" i="12" s="1"/>
  <c r="G46" i="12" a="1"/>
  <c r="G46" i="12" s="1"/>
  <c r="H46" i="12" s="1"/>
  <c r="I46" i="12" s="1"/>
  <c r="G34" i="12" a="1"/>
  <c r="G34" i="12" s="1"/>
  <c r="H34" i="12" s="1"/>
  <c r="I34" i="12" s="1"/>
  <c r="G115" i="12" a="1"/>
  <c r="G115" i="12" s="1"/>
  <c r="H115" i="12" s="1"/>
  <c r="I115" i="12" s="1"/>
  <c r="G77" i="12" a="1"/>
  <c r="G77" i="12" s="1"/>
  <c r="H77" i="12" s="1"/>
  <c r="I77" i="12" s="1"/>
  <c r="G26" i="12" a="1"/>
  <c r="G26" i="12" s="1"/>
  <c r="H26" i="12" s="1"/>
  <c r="I26" i="12" s="1"/>
  <c r="G23" i="12" a="1"/>
  <c r="G23" i="12" s="1"/>
  <c r="H23" i="12" s="1"/>
  <c r="I23" i="12" s="1"/>
  <c r="G69" i="12" a="1"/>
  <c r="G69" i="12" s="1"/>
  <c r="H69" i="12" s="1"/>
  <c r="I69" i="12" s="1"/>
  <c r="G114" i="12" a="1"/>
  <c r="G114" i="12" s="1"/>
  <c r="H114" i="12" s="1"/>
  <c r="I114" i="12" s="1"/>
  <c r="G22" i="12" a="1"/>
  <c r="G22" i="12" s="1"/>
  <c r="H22" i="12" s="1"/>
  <c r="I22" i="12" s="1"/>
  <c r="G71" i="12" a="1"/>
  <c r="G71" i="12" s="1"/>
  <c r="H71" i="12" s="1"/>
  <c r="I71" i="12" s="1"/>
  <c r="G70" i="12" a="1"/>
  <c r="G70" i="12" s="1"/>
  <c r="H70" i="12" s="1"/>
  <c r="I70" i="12" s="1"/>
  <c r="G75" i="12" a="1"/>
  <c r="G75" i="12" s="1"/>
  <c r="H75" i="12" s="1"/>
  <c r="I75" i="12" s="1"/>
  <c r="K75" i="12" a="1"/>
  <c r="K75" i="12" s="1"/>
  <c r="L75" i="12" s="1"/>
  <c r="K111" i="12" a="1"/>
  <c r="K111" i="12" s="1"/>
  <c r="L111" i="12" s="1"/>
  <c r="G111" i="12" a="1"/>
  <c r="G111" i="12" s="1"/>
  <c r="H111" i="12" s="1"/>
  <c r="I111" i="12" s="1"/>
  <c r="G107" i="12" a="1"/>
  <c r="G107" i="12" s="1"/>
  <c r="H107" i="12" s="1"/>
  <c r="I107" i="12" s="1"/>
  <c r="K107" i="12" a="1"/>
  <c r="K107" i="12" s="1"/>
  <c r="L107" i="12" s="1"/>
  <c r="M115" i="12"/>
  <c r="K91" i="12" a="1"/>
  <c r="K91" i="12" s="1"/>
  <c r="L91" i="12" s="1"/>
  <c r="G91" i="12" a="1"/>
  <c r="G91" i="12" s="1"/>
  <c r="H91" i="12" s="1"/>
  <c r="I91" i="12" s="1"/>
  <c r="K74" i="12" a="1"/>
  <c r="K74" i="12" s="1"/>
  <c r="L74" i="12" s="1"/>
  <c r="G74" i="12" a="1"/>
  <c r="G74" i="12" s="1"/>
  <c r="H74" i="12" s="1"/>
  <c r="I74" i="12" s="1"/>
  <c r="K88" i="12" a="1"/>
  <c r="K88" i="12" s="1"/>
  <c r="L88" i="12" s="1"/>
  <c r="G88" i="12" a="1"/>
  <c r="G88" i="12" s="1"/>
  <c r="H88" i="12" s="1"/>
  <c r="I88" i="12" s="1"/>
  <c r="K27" i="12" a="1"/>
  <c r="K27" i="12" s="1"/>
  <c r="L27" i="12" s="1"/>
  <c r="G27" i="12" a="1"/>
  <c r="G27" i="12" s="1"/>
  <c r="H27" i="12" s="1"/>
  <c r="I27" i="12" s="1"/>
  <c r="G36" i="12" a="1"/>
  <c r="G36" i="12" s="1"/>
  <c r="H36" i="12" s="1"/>
  <c r="I36" i="12" s="1"/>
  <c r="G89" i="12" a="1"/>
  <c r="G89" i="12" s="1"/>
  <c r="H89" i="12" s="1"/>
  <c r="I89" i="12" s="1"/>
  <c r="K62" i="12" a="1"/>
  <c r="K62" i="12" s="1"/>
  <c r="L62" i="12" s="1"/>
  <c r="G62" i="12" a="1"/>
  <c r="G62" i="12" s="1"/>
  <c r="H62" i="12" s="1"/>
  <c r="I62" i="12" s="1"/>
  <c r="G84" i="12" a="1"/>
  <c r="G84" i="12" s="1"/>
  <c r="H84" i="12" s="1"/>
  <c r="I84" i="12" s="1"/>
  <c r="K84" i="12" a="1"/>
  <c r="K84" i="12" s="1"/>
  <c r="L84" i="12" s="1"/>
  <c r="K42" i="12" a="1"/>
  <c r="K42" i="12" s="1"/>
  <c r="L42" i="12" s="1"/>
  <c r="G42" i="12" a="1"/>
  <c r="G42" i="12" s="1"/>
  <c r="H42" i="12" s="1"/>
  <c r="I42" i="12" s="1"/>
  <c r="K64" i="12" a="1"/>
  <c r="K64" i="12" s="1"/>
  <c r="L64" i="12" s="1"/>
  <c r="G64" i="12" a="1"/>
  <c r="G64" i="12" s="1"/>
  <c r="H64" i="12" s="1"/>
  <c r="I64" i="12" s="1"/>
  <c r="K17" i="12" a="1"/>
  <c r="K17" i="12" s="1"/>
  <c r="L17" i="12" s="1"/>
  <c r="G17" i="12" a="1"/>
  <c r="G17" i="12" s="1"/>
  <c r="H17" i="12" s="1"/>
  <c r="I17" i="12" s="1"/>
  <c r="G98" i="12" a="1"/>
  <c r="G98" i="12" s="1"/>
  <c r="H98" i="12" s="1"/>
  <c r="I98" i="12" s="1"/>
  <c r="K98" i="12" a="1"/>
  <c r="K98" i="12" s="1"/>
  <c r="L98" i="12" s="1"/>
  <c r="G83" i="12" a="1"/>
  <c r="G83" i="12" s="1"/>
  <c r="H83" i="12" s="1"/>
  <c r="I83" i="12" s="1"/>
  <c r="K83" i="12" a="1"/>
  <c r="K83" i="12" s="1"/>
  <c r="L83" i="12" s="1"/>
  <c r="G45" i="12" a="1"/>
  <c r="G45" i="12" s="1"/>
  <c r="H45" i="12" s="1"/>
  <c r="I45" i="12" s="1"/>
  <c r="K45" i="12" a="1"/>
  <c r="K45" i="12" s="1"/>
  <c r="L45" i="12" s="1"/>
  <c r="G105" i="12" a="1"/>
  <c r="G105" i="12" s="1"/>
  <c r="H105" i="12" s="1"/>
  <c r="I105" i="12" s="1"/>
  <c r="K40" i="12" a="1"/>
  <c r="K40" i="12" s="1"/>
  <c r="L40" i="12" s="1"/>
  <c r="G40" i="12" a="1"/>
  <c r="G40" i="12" s="1"/>
  <c r="H40" i="12" s="1"/>
  <c r="I40" i="12" s="1"/>
  <c r="K87" i="12" a="1"/>
  <c r="K87" i="12" s="1"/>
  <c r="L87" i="12" s="1"/>
  <c r="G87" i="12" a="1"/>
  <c r="G87" i="12" s="1"/>
  <c r="H87" i="12" s="1"/>
  <c r="I87" i="12" s="1"/>
  <c r="K78" i="12" a="1"/>
  <c r="K78" i="12" s="1"/>
  <c r="L78" i="12" s="1"/>
  <c r="G78" i="12" a="1"/>
  <c r="G78" i="12" s="1"/>
  <c r="H78" i="12" s="1"/>
  <c r="I78" i="12" s="1"/>
  <c r="G52" i="12" a="1"/>
  <c r="G52" i="12" s="1"/>
  <c r="H52" i="12" s="1"/>
  <c r="I52" i="12" s="1"/>
  <c r="K29" i="12" a="1"/>
  <c r="K29" i="12" s="1"/>
  <c r="L29" i="12" s="1"/>
  <c r="G29" i="12" a="1"/>
  <c r="G29" i="12" s="1"/>
  <c r="H29" i="12" s="1"/>
  <c r="I29" i="12" s="1"/>
  <c r="K96" i="12" a="1"/>
  <c r="K96" i="12" s="1"/>
  <c r="L96" i="12" s="1"/>
  <c r="G96" i="12" a="1"/>
  <c r="G96" i="12" s="1"/>
  <c r="H96" i="12" s="1"/>
  <c r="I96" i="12" s="1"/>
  <c r="K73" i="12" a="1"/>
  <c r="K73" i="12" s="1"/>
  <c r="L73" i="12" s="1"/>
  <c r="G73" i="12" a="1"/>
  <c r="G73" i="12" s="1"/>
  <c r="H73" i="12" s="1"/>
  <c r="I73" i="12" s="1"/>
  <c r="G65" i="12" a="1"/>
  <c r="G65" i="12" s="1"/>
  <c r="H65" i="12" s="1"/>
  <c r="I65" i="12" s="1"/>
  <c r="K65" i="12" a="1"/>
  <c r="K65" i="12" s="1"/>
  <c r="L65" i="12" s="1"/>
  <c r="G38" i="12" a="1"/>
  <c r="G38" i="12" s="1"/>
  <c r="H38" i="12" s="1"/>
  <c r="I38" i="12" s="1"/>
  <c r="K38" i="12" a="1"/>
  <c r="K38" i="12" s="1"/>
  <c r="L38" i="12" s="1"/>
  <c r="G56" i="12" a="1"/>
  <c r="G56" i="12" s="1"/>
  <c r="H56" i="12" s="1"/>
  <c r="I56" i="12" s="1"/>
  <c r="K50" i="12" a="1"/>
  <c r="K50" i="12" s="1"/>
  <c r="L50" i="12" s="1"/>
  <c r="G50" i="12" a="1"/>
  <c r="G50" i="12" s="1"/>
  <c r="H50" i="12" s="1"/>
  <c r="I50" i="12" s="1"/>
  <c r="O19" i="12"/>
  <c r="K15" i="12" a="1"/>
  <c r="K15" i="12" s="1"/>
  <c r="L15" i="12" s="1"/>
  <c r="G15" i="12" a="1"/>
  <c r="G15" i="12" s="1"/>
  <c r="H15" i="12" s="1"/>
  <c r="I15" i="12" s="1"/>
  <c r="G112" i="12" a="1"/>
  <c r="G112" i="12" s="1"/>
  <c r="H112" i="12" s="1"/>
  <c r="I112" i="12" s="1"/>
  <c r="K112" i="12" a="1"/>
  <c r="K112" i="12" s="1"/>
  <c r="L112" i="12" s="1"/>
  <c r="G80" i="12" a="1"/>
  <c r="G80" i="12" s="1"/>
  <c r="H80" i="12" s="1"/>
  <c r="I80" i="12" s="1"/>
  <c r="K80" i="12" a="1"/>
  <c r="K80" i="12" s="1"/>
  <c r="L80" i="12" s="1"/>
  <c r="K63" i="12" a="1"/>
  <c r="K63" i="12" s="1"/>
  <c r="L63" i="12" s="1"/>
  <c r="G63" i="12" a="1"/>
  <c r="G63" i="12" s="1"/>
  <c r="H63" i="12" s="1"/>
  <c r="I63" i="12" s="1"/>
  <c r="G104" i="12" a="1"/>
  <c r="G104" i="12" s="1"/>
  <c r="H104" i="12" s="1"/>
  <c r="I104" i="12" s="1"/>
  <c r="K104" i="12" a="1"/>
  <c r="K104" i="12" s="1"/>
  <c r="L104" i="12" s="1"/>
  <c r="G95" i="12" a="1"/>
  <c r="G95" i="12" s="1"/>
  <c r="H95" i="12" s="1"/>
  <c r="I95" i="12" s="1"/>
  <c r="K95" i="12" a="1"/>
  <c r="K95" i="12" s="1"/>
  <c r="L95" i="12" s="1"/>
  <c r="K100" i="12" a="1"/>
  <c r="K100" i="12" s="1"/>
  <c r="L100" i="12" s="1"/>
  <c r="G100" i="12" a="1"/>
  <c r="G100" i="12" s="1"/>
  <c r="H100" i="12" s="1"/>
  <c r="I100" i="12" s="1"/>
  <c r="G92" i="12" a="1"/>
  <c r="G92" i="12" s="1"/>
  <c r="H92" i="12" s="1"/>
  <c r="I92" i="12" s="1"/>
  <c r="K92" i="12" a="1"/>
  <c r="K92" i="12" s="1"/>
  <c r="L92" i="12" s="1"/>
  <c r="K101" i="12" a="1"/>
  <c r="K101" i="12" s="1"/>
  <c r="L101" i="12" s="1"/>
  <c r="G101" i="12" a="1"/>
  <c r="G101" i="12" s="1"/>
  <c r="H101" i="12" s="1"/>
  <c r="I101" i="12" s="1"/>
  <c r="K31" i="12" a="1"/>
  <c r="K31" i="12" s="1"/>
  <c r="L31" i="12" s="1"/>
  <c r="G31" i="12" a="1"/>
  <c r="G31" i="12" s="1"/>
  <c r="H31" i="12" s="1"/>
  <c r="I31" i="12" s="1"/>
  <c r="K116" i="12" a="1"/>
  <c r="K116" i="12" s="1"/>
  <c r="L116" i="12" s="1"/>
  <c r="G116" i="12" a="1"/>
  <c r="G116" i="12" s="1"/>
  <c r="H116" i="12" s="1"/>
  <c r="I116" i="12" s="1"/>
  <c r="G67" i="12" a="1"/>
  <c r="G67" i="12" s="1"/>
  <c r="H67" i="12" s="1"/>
  <c r="I67" i="12" s="1"/>
  <c r="K67" i="12" a="1"/>
  <c r="K67" i="12" s="1"/>
  <c r="L67" i="12" s="1"/>
  <c r="K37" i="12" a="1"/>
  <c r="K37" i="12" s="1"/>
  <c r="L37" i="12" s="1"/>
  <c r="G37" i="12" a="1"/>
  <c r="G37" i="12" s="1"/>
  <c r="H37" i="12" s="1"/>
  <c r="I37" i="12" s="1"/>
  <c r="G20" i="12" a="1"/>
  <c r="G20" i="12" s="1"/>
  <c r="H20" i="12" s="1"/>
  <c r="I20" i="12" s="1"/>
  <c r="K59" i="12" a="1"/>
  <c r="K59" i="12" s="1"/>
  <c r="L59" i="12" s="1"/>
  <c r="G59" i="12" a="1"/>
  <c r="G59" i="12" s="1"/>
  <c r="H59" i="12" s="1"/>
  <c r="I59" i="12" s="1"/>
  <c r="K60" i="12" a="1"/>
  <c r="K60" i="12" s="1"/>
  <c r="L60" i="12" s="1"/>
  <c r="G60" i="12" a="1"/>
  <c r="G60" i="12" s="1"/>
  <c r="H60" i="12" s="1"/>
  <c r="I60" i="12" s="1"/>
  <c r="G55" i="12" a="1"/>
  <c r="G55" i="12" s="1"/>
  <c r="H55" i="12" s="1"/>
  <c r="I55" i="12" s="1"/>
  <c r="K55" i="12" a="1"/>
  <c r="K55" i="12" s="1"/>
  <c r="L55" i="12" s="1"/>
  <c r="K48" i="12" a="1"/>
  <c r="K48" i="12" s="1"/>
  <c r="L48" i="12" s="1"/>
  <c r="G48" i="12" a="1"/>
  <c r="G48" i="12" s="1"/>
  <c r="H48" i="12" s="1"/>
  <c r="I48" i="12" s="1"/>
  <c r="K51" i="12" a="1"/>
  <c r="K51" i="12" s="1"/>
  <c r="L51" i="12" s="1"/>
  <c r="G51" i="12" a="1"/>
  <c r="G51" i="12" s="1"/>
  <c r="H51" i="12" s="1"/>
  <c r="I51" i="12" s="1"/>
  <c r="G33" i="12" a="1"/>
  <c r="G33" i="12" s="1"/>
  <c r="H33" i="12" s="1"/>
  <c r="I33" i="12" s="1"/>
  <c r="K33" i="12" a="1"/>
  <c r="K33" i="12" s="1"/>
  <c r="L33" i="12" s="1"/>
  <c r="G54" i="12" a="1"/>
  <c r="G54" i="12" s="1"/>
  <c r="H54" i="12" s="1"/>
  <c r="I54" i="12" s="1"/>
  <c r="K54" i="12" a="1"/>
  <c r="K54" i="12" s="1"/>
  <c r="L54" i="12" s="1"/>
  <c r="K47" i="12" a="1"/>
  <c r="K47" i="12" s="1"/>
  <c r="L47" i="12" s="1"/>
  <c r="G47" i="12" a="1"/>
  <c r="G47" i="12" s="1"/>
  <c r="H47" i="12" s="1"/>
  <c r="I47" i="12" s="1"/>
  <c r="G81" i="12" a="1"/>
  <c r="G81" i="12" s="1"/>
  <c r="H81" i="12" s="1"/>
  <c r="I81" i="12" s="1"/>
  <c r="K16" i="12" a="1"/>
  <c r="K16" i="12" s="1"/>
  <c r="L16" i="12" s="1"/>
  <c r="G16" i="12" a="1"/>
  <c r="G16" i="12" s="1"/>
  <c r="H16" i="12" s="1"/>
  <c r="I16" i="12" s="1"/>
  <c r="G58" i="12" a="1"/>
  <c r="G58" i="12" s="1"/>
  <c r="H58" i="12" s="1"/>
  <c r="I58" i="12" s="1"/>
  <c r="G79" i="12" a="1"/>
  <c r="G79" i="12" s="1"/>
  <c r="H79" i="12" s="1"/>
  <c r="I79" i="12" s="1"/>
  <c r="K44" i="12" a="1"/>
  <c r="K44" i="12" s="1"/>
  <c r="L44" i="12" s="1"/>
  <c r="O18" i="12"/>
  <c r="M18" i="12"/>
  <c r="K72" i="12" a="1"/>
  <c r="K72" i="12" s="1"/>
  <c r="L72" i="12" s="1"/>
  <c r="K99" i="12" a="1"/>
  <c r="K99" i="12" s="1"/>
  <c r="L99" i="12" s="1"/>
  <c r="K106" i="12" a="1"/>
  <c r="K106" i="12" s="1"/>
  <c r="L106" i="12" s="1"/>
  <c r="K97" i="12" a="1"/>
  <c r="K97" i="12" s="1"/>
  <c r="L97" i="12" s="1"/>
  <c r="G30" i="12" a="1"/>
  <c r="G30" i="12" s="1"/>
  <c r="H30" i="12" s="1"/>
  <c r="I30" i="12" s="1"/>
  <c r="G35" i="12" a="1"/>
  <c r="G35" i="12" s="1"/>
  <c r="H35" i="12" s="1"/>
  <c r="I35" i="12" s="1"/>
  <c r="G39" i="12" a="1"/>
  <c r="G39" i="12" s="1"/>
  <c r="H39" i="12" s="1"/>
  <c r="I39" i="12" s="1"/>
  <c r="G76" i="12" a="1"/>
  <c r="G76" i="12" s="1"/>
  <c r="H76" i="12" s="1"/>
  <c r="I76" i="12" s="1"/>
  <c r="G109" i="12" a="1"/>
  <c r="G109" i="12" s="1"/>
  <c r="H109" i="12" s="1"/>
  <c r="I109" i="12" s="1"/>
  <c r="G108" i="12" a="1"/>
  <c r="G108" i="12" s="1"/>
  <c r="H108" i="12" s="1"/>
  <c r="I108" i="12" s="1"/>
  <c r="K68" i="12" a="1"/>
  <c r="K68" i="12" s="1"/>
  <c r="L68" i="12" s="1"/>
  <c r="G32" i="12" a="1"/>
  <c r="G32" i="12" s="1"/>
  <c r="H32" i="12" s="1"/>
  <c r="I32" i="12" s="1"/>
  <c r="G43" i="12" a="1"/>
  <c r="G43" i="12" s="1"/>
  <c r="H43" i="12" s="1"/>
  <c r="I43" i="12" s="1"/>
  <c r="G90" i="12" a="1"/>
  <c r="G90" i="12" s="1"/>
  <c r="H90" i="12" s="1"/>
  <c r="I90" i="12" s="1"/>
  <c r="K103" i="12" a="1"/>
  <c r="K103" i="12" s="1"/>
  <c r="L103" i="12" s="1"/>
  <c r="K113" i="12" a="1"/>
  <c r="K113" i="12" s="1"/>
  <c r="L113" i="12" s="1"/>
  <c r="G61" i="12" a="1"/>
  <c r="G61" i="12" s="1"/>
  <c r="H61" i="12" s="1"/>
  <c r="I61" i="12" s="1"/>
  <c r="O93" i="12"/>
  <c r="P86" i="12"/>
  <c r="M13" i="12"/>
  <c r="P13" i="12" s="1"/>
  <c r="K115" i="11" a="1"/>
  <c r="K115" i="11" s="1"/>
  <c r="L115" i="11" s="1"/>
  <c r="O115" i="11" s="1"/>
  <c r="G113" i="11" a="1"/>
  <c r="G113" i="11" s="1"/>
  <c r="H113" i="11" s="1"/>
  <c r="I113" i="11" s="1"/>
  <c r="K113" i="11" a="1"/>
  <c r="K113" i="11" s="1"/>
  <c r="L113" i="11" s="1"/>
  <c r="K116" i="11" a="1"/>
  <c r="K116" i="11" s="1"/>
  <c r="L116" i="11" s="1"/>
  <c r="G112" i="11" a="1"/>
  <c r="G112" i="11" s="1"/>
  <c r="H112" i="11" s="1"/>
  <c r="I112" i="11" s="1"/>
  <c r="K112" i="11" a="1"/>
  <c r="K112" i="11" s="1"/>
  <c r="L112" i="11" s="1"/>
  <c r="K114" i="11" a="1"/>
  <c r="K114" i="11" s="1"/>
  <c r="L114" i="11" s="1"/>
  <c r="G114" i="11" a="1"/>
  <c r="G114" i="11" s="1"/>
  <c r="H114" i="11" s="1"/>
  <c r="I114" i="11" s="1"/>
  <c r="K115" i="10" a="1"/>
  <c r="K115" i="10" s="1"/>
  <c r="L115" i="10" s="1"/>
  <c r="O115" i="10" s="1"/>
  <c r="G112" i="10" a="1"/>
  <c r="G112" i="10" s="1"/>
  <c r="H112" i="10" s="1"/>
  <c r="I112" i="10" s="1"/>
  <c r="K112" i="10" a="1"/>
  <c r="K112" i="10" s="1"/>
  <c r="L112" i="10" s="1"/>
  <c r="K113" i="10" a="1"/>
  <c r="K113" i="10" s="1"/>
  <c r="L113" i="10" s="1"/>
  <c r="G113" i="10" a="1"/>
  <c r="G113" i="10" s="1"/>
  <c r="H113" i="10" s="1"/>
  <c r="I113" i="10" s="1"/>
  <c r="G114" i="10" a="1"/>
  <c r="G114" i="10" s="1"/>
  <c r="H114" i="10" s="1"/>
  <c r="I114" i="10" s="1"/>
  <c r="G116" i="10" a="1"/>
  <c r="G116" i="10" s="1"/>
  <c r="H116" i="10" s="1"/>
  <c r="I116" i="10" s="1"/>
  <c r="O41" i="12" l="1"/>
  <c r="P41" i="12" s="1"/>
  <c r="T41" i="12" s="1"/>
  <c r="X41" i="12" s="1"/>
  <c r="O56" i="12"/>
  <c r="O109" i="12"/>
  <c r="O58" i="12"/>
  <c r="O110" i="12"/>
  <c r="O82" i="12"/>
  <c r="O94" i="12"/>
  <c r="O23" i="12"/>
  <c r="O71" i="12"/>
  <c r="O20" i="12"/>
  <c r="O90" i="12"/>
  <c r="O105" i="12"/>
  <c r="O49" i="12"/>
  <c r="O36" i="12"/>
  <c r="O114" i="12"/>
  <c r="O66" i="12"/>
  <c r="O32" i="12"/>
  <c r="O85" i="12"/>
  <c r="O14" i="12"/>
  <c r="O115" i="12"/>
  <c r="P115" i="12" s="1"/>
  <c r="T115" i="12" s="1"/>
  <c r="X115" i="12" s="1"/>
  <c r="O35" i="12"/>
  <c r="O34" i="12"/>
  <c r="O89" i="12"/>
  <c r="O46" i="12"/>
  <c r="O79" i="12"/>
  <c r="O22" i="12"/>
  <c r="O69" i="12"/>
  <c r="O76" i="12"/>
  <c r="O108" i="12"/>
  <c r="O52" i="12"/>
  <c r="O77" i="12"/>
  <c r="O61" i="12"/>
  <c r="M116" i="10"/>
  <c r="P116" i="10" s="1"/>
  <c r="T116" i="10" s="1"/>
  <c r="X116" i="10" s="1"/>
  <c r="O114" i="10"/>
  <c r="P114" i="10" s="1"/>
  <c r="Q114" i="10" s="1"/>
  <c r="M69" i="12"/>
  <c r="P69" i="12" s="1"/>
  <c r="T69" i="12" s="1"/>
  <c r="X69" i="12" s="1"/>
  <c r="M22" i="12"/>
  <c r="O26" i="12"/>
  <c r="P26" i="12" s="1"/>
  <c r="T26" i="12" s="1"/>
  <c r="X26" i="12" s="1"/>
  <c r="M52" i="12"/>
  <c r="O21" i="12"/>
  <c r="P21" i="12" s="1"/>
  <c r="T21" i="12" s="1"/>
  <c r="X21" i="12" s="1"/>
  <c r="M24" i="12"/>
  <c r="P24" i="12" s="1"/>
  <c r="Q24" i="12" s="1"/>
  <c r="M90" i="12"/>
  <c r="M20" i="12"/>
  <c r="P20" i="12" s="1"/>
  <c r="Q20" i="12" s="1"/>
  <c r="M79" i="12"/>
  <c r="O30" i="12"/>
  <c r="P30" i="12" s="1"/>
  <c r="O43" i="12"/>
  <c r="P43" i="12" s="1"/>
  <c r="T43" i="12" s="1"/>
  <c r="X43" i="12" s="1"/>
  <c r="M61" i="12"/>
  <c r="M115" i="10"/>
  <c r="P115" i="10" s="1"/>
  <c r="Q115" i="10" s="1"/>
  <c r="M53" i="12"/>
  <c r="P53" i="12" s="1"/>
  <c r="Q53" i="12" s="1"/>
  <c r="O70" i="12"/>
  <c r="P70" i="12" s="1"/>
  <c r="Q70" i="12" s="1"/>
  <c r="M57" i="12"/>
  <c r="P57" i="12" s="1"/>
  <c r="T57" i="12" s="1"/>
  <c r="X57" i="12" s="1"/>
  <c r="M108" i="12"/>
  <c r="M82" i="12"/>
  <c r="M77" i="12"/>
  <c r="M76" i="12"/>
  <c r="M36" i="12"/>
  <c r="M114" i="12"/>
  <c r="M66" i="12"/>
  <c r="M46" i="12"/>
  <c r="M14" i="12"/>
  <c r="P14" i="12" s="1"/>
  <c r="Q14" i="12" s="1"/>
  <c r="M109" i="12"/>
  <c r="M105" i="12"/>
  <c r="M110" i="12"/>
  <c r="M58" i="12"/>
  <c r="M23" i="12"/>
  <c r="P23" i="12" s="1"/>
  <c r="Q23" i="12" s="1"/>
  <c r="M71" i="12"/>
  <c r="P71" i="12" s="1"/>
  <c r="T71" i="12" s="1"/>
  <c r="X71" i="12" s="1"/>
  <c r="M89" i="12"/>
  <c r="M34" i="12"/>
  <c r="M56" i="12"/>
  <c r="M102" i="12"/>
  <c r="P102" i="12" s="1"/>
  <c r="M35" i="12"/>
  <c r="O81" i="12"/>
  <c r="P81" i="12" s="1"/>
  <c r="T81" i="12" s="1"/>
  <c r="O39" i="12"/>
  <c r="M39" i="12"/>
  <c r="M32" i="12"/>
  <c r="M85" i="12"/>
  <c r="P85" i="12" s="1"/>
  <c r="P18" i="12"/>
  <c r="T18" i="12" s="1"/>
  <c r="X18" i="12" s="1"/>
  <c r="M94" i="12"/>
  <c r="M49" i="12"/>
  <c r="P19" i="12"/>
  <c r="Q19" i="12" s="1"/>
  <c r="O25" i="12"/>
  <c r="M25" i="12"/>
  <c r="P93" i="12"/>
  <c r="T93" i="12" s="1"/>
  <c r="O28" i="12"/>
  <c r="M28" i="12"/>
  <c r="T13" i="12"/>
  <c r="X13" i="12" s="1"/>
  <c r="Q13" i="12"/>
  <c r="O96" i="12"/>
  <c r="M96" i="12"/>
  <c r="O29" i="12"/>
  <c r="M29" i="12"/>
  <c r="O27" i="12"/>
  <c r="M27" i="12"/>
  <c r="O38" i="12"/>
  <c r="M38" i="12"/>
  <c r="O99" i="12"/>
  <c r="M99" i="12"/>
  <c r="O104" i="12"/>
  <c r="M104" i="12"/>
  <c r="O112" i="12"/>
  <c r="M112" i="12"/>
  <c r="O78" i="12"/>
  <c r="M78" i="12"/>
  <c r="O83" i="12"/>
  <c r="M83" i="12"/>
  <c r="O74" i="12"/>
  <c r="M74" i="12"/>
  <c r="O51" i="12"/>
  <c r="M51" i="12"/>
  <c r="O72" i="12"/>
  <c r="M72" i="12"/>
  <c r="O47" i="12"/>
  <c r="M47" i="12"/>
  <c r="O48" i="12"/>
  <c r="M48" i="12"/>
  <c r="O101" i="12"/>
  <c r="M101" i="12"/>
  <c r="O50" i="12"/>
  <c r="M50" i="12"/>
  <c r="O17" i="12"/>
  <c r="M17" i="12"/>
  <c r="O111" i="12"/>
  <c r="M111" i="12"/>
  <c r="O31" i="12"/>
  <c r="M31" i="12"/>
  <c r="O16" i="12"/>
  <c r="M16" i="12"/>
  <c r="O55" i="12"/>
  <c r="M55" i="12"/>
  <c r="O37" i="12"/>
  <c r="M37" i="12"/>
  <c r="O116" i="12"/>
  <c r="M116" i="12"/>
  <c r="O92" i="12"/>
  <c r="M92" i="12"/>
  <c r="O80" i="12"/>
  <c r="M80" i="12"/>
  <c r="O65" i="12"/>
  <c r="M65" i="12"/>
  <c r="O87" i="12"/>
  <c r="M87" i="12"/>
  <c r="O91" i="12"/>
  <c r="M91" i="12"/>
  <c r="O54" i="12"/>
  <c r="M54" i="12"/>
  <c r="O60" i="12"/>
  <c r="M60" i="12"/>
  <c r="O98" i="12"/>
  <c r="M98" i="12"/>
  <c r="O64" i="12"/>
  <c r="M64" i="12"/>
  <c r="O62" i="12"/>
  <c r="M62" i="12"/>
  <c r="T86" i="12"/>
  <c r="X86" i="12" s="1"/>
  <c r="Q86" i="12"/>
  <c r="O113" i="12"/>
  <c r="M113" i="12"/>
  <c r="O68" i="12"/>
  <c r="M68" i="12"/>
  <c r="O97" i="12"/>
  <c r="M97" i="12"/>
  <c r="O33" i="12"/>
  <c r="M33" i="12"/>
  <c r="O63" i="12"/>
  <c r="M63" i="12"/>
  <c r="O103" i="12"/>
  <c r="M103" i="12"/>
  <c r="O106" i="12"/>
  <c r="M106" i="12"/>
  <c r="O44" i="12"/>
  <c r="M44" i="12"/>
  <c r="O59" i="12"/>
  <c r="M59" i="12"/>
  <c r="O67" i="12"/>
  <c r="M67" i="12"/>
  <c r="O100" i="12"/>
  <c r="M100" i="12"/>
  <c r="O15" i="12"/>
  <c r="M15" i="12"/>
  <c r="O73" i="12"/>
  <c r="M73" i="12"/>
  <c r="O45" i="12"/>
  <c r="M45" i="12"/>
  <c r="O42" i="12"/>
  <c r="M42" i="12"/>
  <c r="O88" i="12"/>
  <c r="M88" i="12"/>
  <c r="O107" i="12"/>
  <c r="M107" i="12"/>
  <c r="O75" i="12"/>
  <c r="M75" i="12"/>
  <c r="O95" i="12"/>
  <c r="M95" i="12"/>
  <c r="O40" i="12"/>
  <c r="M40" i="12"/>
  <c r="O84" i="12"/>
  <c r="M84" i="12"/>
  <c r="M115" i="11"/>
  <c r="P115" i="11" s="1"/>
  <c r="Q115" i="11" s="1"/>
  <c r="O112" i="11"/>
  <c r="M112" i="11"/>
  <c r="O116" i="11"/>
  <c r="M116" i="11"/>
  <c r="O113" i="11"/>
  <c r="M113" i="11"/>
  <c r="O114" i="11"/>
  <c r="M114" i="11"/>
  <c r="O112" i="10"/>
  <c r="M112" i="10"/>
  <c r="O113" i="10"/>
  <c r="M113" i="10"/>
  <c r="P110" i="12" l="1"/>
  <c r="T110" i="12" s="1"/>
  <c r="X110" i="12" s="1"/>
  <c r="P52" i="12"/>
  <c r="Q52" i="12" s="1"/>
  <c r="P36" i="12"/>
  <c r="P56" i="12"/>
  <c r="T56" i="12" s="1"/>
  <c r="X56" i="12" s="1"/>
  <c r="P109" i="12"/>
  <c r="T109" i="12" s="1"/>
  <c r="X109" i="12" s="1"/>
  <c r="P82" i="12"/>
  <c r="Q82" i="12" s="1"/>
  <c r="P22" i="12"/>
  <c r="Q22" i="12" s="1"/>
  <c r="P94" i="12"/>
  <c r="T94" i="12" s="1"/>
  <c r="X94" i="12" s="1"/>
  <c r="P79" i="12"/>
  <c r="T79" i="12" s="1"/>
  <c r="X79" i="12" s="1"/>
  <c r="P32" i="12"/>
  <c r="T32" i="12" s="1"/>
  <c r="X32" i="12" s="1"/>
  <c r="P49" i="12"/>
  <c r="T49" i="12" s="1"/>
  <c r="X49" i="12" s="1"/>
  <c r="P35" i="12"/>
  <c r="Q35" i="12" s="1"/>
  <c r="P58" i="12"/>
  <c r="Q58" i="12" s="1"/>
  <c r="P105" i="12"/>
  <c r="T105" i="12" s="1"/>
  <c r="X105" i="12" s="1"/>
  <c r="P76" i="12"/>
  <c r="Q76" i="12" s="1"/>
  <c r="P108" i="12"/>
  <c r="Q108" i="12" s="1"/>
  <c r="P114" i="12"/>
  <c r="T114" i="12" s="1"/>
  <c r="X114" i="12" s="1"/>
  <c r="P61" i="12"/>
  <c r="Q61" i="12" s="1"/>
  <c r="P77" i="12"/>
  <c r="Q77" i="12" s="1"/>
  <c r="P34" i="12"/>
  <c r="T34" i="12" s="1"/>
  <c r="X34" i="12" s="1"/>
  <c r="P89" i="12"/>
  <c r="Q89" i="12" s="1"/>
  <c r="P46" i="12"/>
  <c r="T46" i="12" s="1"/>
  <c r="P66" i="12"/>
  <c r="Q66" i="12" s="1"/>
  <c r="P90" i="12"/>
  <c r="T90" i="12" s="1"/>
  <c r="X90" i="12" s="1"/>
  <c r="Q116" i="10"/>
  <c r="T53" i="12"/>
  <c r="X53" i="12" s="1"/>
  <c r="T14" i="12"/>
  <c r="X14" i="12" s="1"/>
  <c r="Q57" i="12"/>
  <c r="Q115" i="12"/>
  <c r="Q18" i="12"/>
  <c r="T20" i="12"/>
  <c r="X20" i="12" s="1"/>
  <c r="P96" i="12"/>
  <c r="Q96" i="12" s="1"/>
  <c r="T70" i="12"/>
  <c r="X70" i="12" s="1"/>
  <c r="Q43" i="12"/>
  <c r="Q71" i="12"/>
  <c r="P55" i="12"/>
  <c r="T55" i="12" s="1"/>
  <c r="X55" i="12" s="1"/>
  <c r="Q69" i="12"/>
  <c r="Q26" i="12"/>
  <c r="P59" i="12"/>
  <c r="Q59" i="12" s="1"/>
  <c r="P17" i="12"/>
  <c r="Q17" i="12" s="1"/>
  <c r="P100" i="12"/>
  <c r="T100" i="12" s="1"/>
  <c r="X100" i="12" s="1"/>
  <c r="P39" i="12"/>
  <c r="Q39" i="12" s="1"/>
  <c r="P51" i="12"/>
  <c r="T51" i="12" s="1"/>
  <c r="X51" i="12" s="1"/>
  <c r="P107" i="12"/>
  <c r="Q107" i="12" s="1"/>
  <c r="P80" i="12"/>
  <c r="Q80" i="12" s="1"/>
  <c r="T102" i="12"/>
  <c r="X102" i="12" s="1"/>
  <c r="Q102" i="12"/>
  <c r="P42" i="12"/>
  <c r="Q42" i="12" s="1"/>
  <c r="P48" i="12"/>
  <c r="Q48" i="12" s="1"/>
  <c r="P38" i="12"/>
  <c r="T38" i="12" s="1"/>
  <c r="X38" i="12" s="1"/>
  <c r="P83" i="12"/>
  <c r="T83" i="12" s="1"/>
  <c r="X83" i="12" s="1"/>
  <c r="P27" i="12"/>
  <c r="T27" i="12" s="1"/>
  <c r="X27" i="12" s="1"/>
  <c r="P45" i="12"/>
  <c r="Q45" i="12" s="1"/>
  <c r="P29" i="12"/>
  <c r="T29" i="12" s="1"/>
  <c r="X29" i="12" s="1"/>
  <c r="P62" i="12"/>
  <c r="Q62" i="12" s="1"/>
  <c r="T85" i="12"/>
  <c r="X85" i="12" s="1"/>
  <c r="Q85" i="12"/>
  <c r="P98" i="12"/>
  <c r="Q98" i="12" s="1"/>
  <c r="P54" i="12"/>
  <c r="T54" i="12" s="1"/>
  <c r="X54" i="12" s="1"/>
  <c r="P101" i="12"/>
  <c r="T101" i="12" s="1"/>
  <c r="X101" i="12" s="1"/>
  <c r="T24" i="12"/>
  <c r="X24" i="12" s="1"/>
  <c r="T23" i="12"/>
  <c r="X23" i="12" s="1"/>
  <c r="P28" i="12"/>
  <c r="T28" i="12" s="1"/>
  <c r="X28" i="12" s="1"/>
  <c r="P88" i="12"/>
  <c r="T88" i="12" s="1"/>
  <c r="X88" i="12" s="1"/>
  <c r="P33" i="12"/>
  <c r="Q33" i="12" s="1"/>
  <c r="P65" i="12"/>
  <c r="T65" i="12" s="1"/>
  <c r="X65" i="12" s="1"/>
  <c r="Q81" i="12"/>
  <c r="P37" i="12"/>
  <c r="P31" i="12"/>
  <c r="Q31" i="12" s="1"/>
  <c r="P78" i="12"/>
  <c r="T78" i="12" s="1"/>
  <c r="X78" i="12" s="1"/>
  <c r="P91" i="12"/>
  <c r="T91" i="12" s="1"/>
  <c r="X91" i="12" s="1"/>
  <c r="P84" i="12"/>
  <c r="T84" i="12" s="1"/>
  <c r="X84" i="12" s="1"/>
  <c r="P87" i="12"/>
  <c r="Q87" i="12" s="1"/>
  <c r="P16" i="12"/>
  <c r="Q16" i="12" s="1"/>
  <c r="U57" i="12"/>
  <c r="V57" i="12" s="1"/>
  <c r="W57" i="12" s="1"/>
  <c r="Y57" i="12" s="1"/>
  <c r="U13" i="12"/>
  <c r="V13" i="12" s="1"/>
  <c r="W13" i="12" s="1"/>
  <c r="Y13" i="12" s="1"/>
  <c r="P116" i="12"/>
  <c r="T116" i="12" s="1"/>
  <c r="X116" i="12" s="1"/>
  <c r="P104" i="12"/>
  <c r="T104" i="12" s="1"/>
  <c r="X104" i="12" s="1"/>
  <c r="T19" i="12"/>
  <c r="X19" i="12" s="1"/>
  <c r="U86" i="12"/>
  <c r="V86" i="12" s="1"/>
  <c r="W86" i="12" s="1"/>
  <c r="Y86" i="12" s="1"/>
  <c r="Q21" i="12"/>
  <c r="U43" i="12"/>
  <c r="V43" i="12" s="1"/>
  <c r="W43" i="12" s="1"/>
  <c r="Y43" i="12" s="1"/>
  <c r="P25" i="12"/>
  <c r="T25" i="12" s="1"/>
  <c r="X25" i="12" s="1"/>
  <c r="X81" i="12"/>
  <c r="U81" i="12"/>
  <c r="V81" i="12" s="1"/>
  <c r="W81" i="12" s="1"/>
  <c r="X93" i="12"/>
  <c r="U93" i="12"/>
  <c r="V93" i="12" s="1"/>
  <c r="W93" i="12" s="1"/>
  <c r="P47" i="12"/>
  <c r="T47" i="12" s="1"/>
  <c r="X47" i="12" s="1"/>
  <c r="P40" i="12"/>
  <c r="Q40" i="12" s="1"/>
  <c r="P75" i="12"/>
  <c r="T75" i="12" s="1"/>
  <c r="X75" i="12" s="1"/>
  <c r="P60" i="12"/>
  <c r="Q60" i="12" s="1"/>
  <c r="P50" i="12"/>
  <c r="Q50" i="12" s="1"/>
  <c r="Q41" i="12"/>
  <c r="P67" i="12"/>
  <c r="T67" i="12" s="1"/>
  <c r="X67" i="12" s="1"/>
  <c r="P44" i="12"/>
  <c r="T44" i="12" s="1"/>
  <c r="X44" i="12" s="1"/>
  <c r="P63" i="12"/>
  <c r="Q63" i="12" s="1"/>
  <c r="P64" i="12"/>
  <c r="T64" i="12" s="1"/>
  <c r="X64" i="12" s="1"/>
  <c r="P112" i="12"/>
  <c r="T112" i="12" s="1"/>
  <c r="X112" i="12" s="1"/>
  <c r="P95" i="12"/>
  <c r="T95" i="12" s="1"/>
  <c r="X95" i="12" s="1"/>
  <c r="P73" i="12"/>
  <c r="Q73" i="12" s="1"/>
  <c r="P74" i="12"/>
  <c r="T74" i="12" s="1"/>
  <c r="X74" i="12" s="1"/>
  <c r="Q93" i="12"/>
  <c r="P15" i="12"/>
  <c r="Q15" i="12" s="1"/>
  <c r="P111" i="12"/>
  <c r="T111" i="12" s="1"/>
  <c r="X111" i="12" s="1"/>
  <c r="P92" i="12"/>
  <c r="T92" i="12" s="1"/>
  <c r="U71" i="12"/>
  <c r="V71" i="12" s="1"/>
  <c r="W71" i="12" s="1"/>
  <c r="Y71" i="12" s="1"/>
  <c r="P106" i="12"/>
  <c r="U69" i="12"/>
  <c r="V69" i="12" s="1"/>
  <c r="W69" i="12" s="1"/>
  <c r="Y69" i="12" s="1"/>
  <c r="U21" i="12"/>
  <c r="V21" i="12" s="1"/>
  <c r="W21" i="12" s="1"/>
  <c r="Y21" i="12" s="1"/>
  <c r="P97" i="12"/>
  <c r="U18" i="12"/>
  <c r="V18" i="12" s="1"/>
  <c r="W18" i="12" s="1"/>
  <c r="Y18" i="12" s="1"/>
  <c r="P68" i="12"/>
  <c r="P72" i="12"/>
  <c r="U26" i="12"/>
  <c r="V26" i="12" s="1"/>
  <c r="W26" i="12" s="1"/>
  <c r="Y26" i="12" s="1"/>
  <c r="T36" i="12"/>
  <c r="X36" i="12" s="1"/>
  <c r="Q36" i="12"/>
  <c r="P103" i="12"/>
  <c r="P113" i="12"/>
  <c r="P99" i="12"/>
  <c r="U115" i="12"/>
  <c r="V115" i="12" s="1"/>
  <c r="W115" i="12" s="1"/>
  <c r="Y115" i="12" s="1"/>
  <c r="T30" i="12"/>
  <c r="X30" i="12" s="1"/>
  <c r="Q30" i="12"/>
  <c r="U110" i="12"/>
  <c r="V110" i="12" s="1"/>
  <c r="W110" i="12" s="1"/>
  <c r="Y110" i="12" s="1"/>
  <c r="U41" i="12"/>
  <c r="V41" i="12" s="1"/>
  <c r="W41" i="12" s="1"/>
  <c r="Y41" i="12" s="1"/>
  <c r="T115" i="11"/>
  <c r="X115" i="11" s="1"/>
  <c r="P113" i="11"/>
  <c r="Q113" i="11" s="1"/>
  <c r="P112" i="11"/>
  <c r="Q112" i="11" s="1"/>
  <c r="P116" i="11"/>
  <c r="T116" i="11" s="1"/>
  <c r="X116" i="11" s="1"/>
  <c r="P114" i="11"/>
  <c r="T114" i="11" s="1"/>
  <c r="X114" i="11" s="1"/>
  <c r="T114" i="10"/>
  <c r="X114" i="10" s="1"/>
  <c r="T115" i="10"/>
  <c r="X115" i="10" s="1"/>
  <c r="P113" i="10"/>
  <c r="T113" i="10" s="1"/>
  <c r="X113" i="10" s="1"/>
  <c r="P112" i="10"/>
  <c r="Q112" i="10" s="1"/>
  <c r="U116" i="10"/>
  <c r="V116" i="10" s="1"/>
  <c r="W116" i="10" s="1"/>
  <c r="Y116" i="10" s="1"/>
  <c r="T52" i="12" l="1"/>
  <c r="X52" i="12" s="1"/>
  <c r="Q109" i="12"/>
  <c r="Q110" i="12"/>
  <c r="Q34" i="12"/>
  <c r="T89" i="12"/>
  <c r="X89" i="12" s="1"/>
  <c r="U34" i="12"/>
  <c r="V34" i="12" s="1"/>
  <c r="W34" i="12" s="1"/>
  <c r="Y34" i="12" s="1"/>
  <c r="Q49" i="12"/>
  <c r="Q56" i="12"/>
  <c r="U49" i="12"/>
  <c r="V49" i="12" s="1"/>
  <c r="W49" i="12" s="1"/>
  <c r="Y49" i="12" s="1"/>
  <c r="Q105" i="12"/>
  <c r="T35" i="12"/>
  <c r="X35" i="12" s="1"/>
  <c r="T82" i="12"/>
  <c r="X82" i="12" s="1"/>
  <c r="Q94" i="12"/>
  <c r="T58" i="12"/>
  <c r="X58" i="12" s="1"/>
  <c r="Q32" i="12"/>
  <c r="T22" i="12"/>
  <c r="X22" i="12" s="1"/>
  <c r="U94" i="12"/>
  <c r="V94" i="12" s="1"/>
  <c r="W94" i="12" s="1"/>
  <c r="Y94" i="12" s="1"/>
  <c r="U90" i="12"/>
  <c r="V90" i="12" s="1"/>
  <c r="W90" i="12" s="1"/>
  <c r="Y90" i="12" s="1"/>
  <c r="Q79" i="12"/>
  <c r="T61" i="12"/>
  <c r="X61" i="12" s="1"/>
  <c r="U114" i="12"/>
  <c r="V114" i="12" s="1"/>
  <c r="W114" i="12" s="1"/>
  <c r="Y114" i="12" s="1"/>
  <c r="T76" i="12"/>
  <c r="X76" i="12" s="1"/>
  <c r="Q114" i="12"/>
  <c r="T108" i="12"/>
  <c r="X108" i="12" s="1"/>
  <c r="Q46" i="12"/>
  <c r="Q90" i="12"/>
  <c r="T66" i="12"/>
  <c r="X66" i="12" s="1"/>
  <c r="T77" i="12"/>
  <c r="X77" i="12" s="1"/>
  <c r="T96" i="12"/>
  <c r="X96" i="12" s="1"/>
  <c r="Q29" i="12"/>
  <c r="U53" i="12"/>
  <c r="V53" i="12" s="1"/>
  <c r="W53" i="12" s="1"/>
  <c r="Y53" i="12" s="1"/>
  <c r="T17" i="12"/>
  <c r="X17" i="12" s="1"/>
  <c r="U14" i="12"/>
  <c r="V14" i="12" s="1"/>
  <c r="W14" i="12" s="1"/>
  <c r="Y14" i="12" s="1"/>
  <c r="Q114" i="11"/>
  <c r="U115" i="11"/>
  <c r="V115" i="11" s="1"/>
  <c r="W115" i="11" s="1"/>
  <c r="Y115" i="11" s="1"/>
  <c r="U20" i="12"/>
  <c r="V20" i="12" s="1"/>
  <c r="W20" i="12" s="1"/>
  <c r="Y20" i="12" s="1"/>
  <c r="U115" i="10"/>
  <c r="V115" i="10" s="1"/>
  <c r="W115" i="10" s="1"/>
  <c r="Y115" i="10" s="1"/>
  <c r="Q51" i="12"/>
  <c r="Q55" i="12"/>
  <c r="T31" i="12"/>
  <c r="X31" i="12" s="1"/>
  <c r="T98" i="12"/>
  <c r="X98" i="12" s="1"/>
  <c r="Q100" i="12"/>
  <c r="Q101" i="12"/>
  <c r="T87" i="12"/>
  <c r="X87" i="12" s="1"/>
  <c r="T42" i="12"/>
  <c r="X42" i="12" s="1"/>
  <c r="T73" i="12"/>
  <c r="X73" i="12" s="1"/>
  <c r="U70" i="12"/>
  <c r="V70" i="12" s="1"/>
  <c r="W70" i="12" s="1"/>
  <c r="Y70" i="12" s="1"/>
  <c r="Q88" i="12"/>
  <c r="T107" i="12"/>
  <c r="X107" i="12" s="1"/>
  <c r="T60" i="12"/>
  <c r="X60" i="12" s="1"/>
  <c r="Y93" i="12"/>
  <c r="T16" i="12"/>
  <c r="X16" i="12" s="1"/>
  <c r="U105" i="12"/>
  <c r="V105" i="12" s="1"/>
  <c r="W105" i="12" s="1"/>
  <c r="Y105" i="12" s="1"/>
  <c r="Q38" i="12"/>
  <c r="Q112" i="12"/>
  <c r="T59" i="12"/>
  <c r="X59" i="12" s="1"/>
  <c r="Q67" i="12"/>
  <c r="Q78" i="12"/>
  <c r="Q74" i="12"/>
  <c r="T80" i="12"/>
  <c r="X80" i="12" s="1"/>
  <c r="Q65" i="12"/>
  <c r="T48" i="12"/>
  <c r="X48" i="12" s="1"/>
  <c r="Q83" i="12"/>
  <c r="U23" i="12"/>
  <c r="V23" i="12" s="1"/>
  <c r="W23" i="12" s="1"/>
  <c r="Y23" i="12" s="1"/>
  <c r="T62" i="12"/>
  <c r="X62" i="12" s="1"/>
  <c r="T40" i="12"/>
  <c r="X40" i="12" s="1"/>
  <c r="T39" i="12"/>
  <c r="X39" i="12" s="1"/>
  <c r="T33" i="12"/>
  <c r="X33" i="12" s="1"/>
  <c r="U102" i="12"/>
  <c r="V102" i="12" s="1"/>
  <c r="W102" i="12" s="1"/>
  <c r="Y102" i="12" s="1"/>
  <c r="Q27" i="12"/>
  <c r="U19" i="12"/>
  <c r="V19" i="12" s="1"/>
  <c r="W19" i="12" s="1"/>
  <c r="Y19" i="12" s="1"/>
  <c r="Q91" i="12"/>
  <c r="Q54" i="12"/>
  <c r="T45" i="12"/>
  <c r="X45" i="12" s="1"/>
  <c r="Q116" i="12"/>
  <c r="Q28" i="12"/>
  <c r="Q104" i="12"/>
  <c r="T50" i="12"/>
  <c r="X50" i="12" s="1"/>
  <c r="U32" i="12"/>
  <c r="V32" i="12" s="1"/>
  <c r="W32" i="12" s="1"/>
  <c r="Y32" i="12" s="1"/>
  <c r="U88" i="12"/>
  <c r="V88" i="12" s="1"/>
  <c r="W88" i="12" s="1"/>
  <c r="Y88" i="12" s="1"/>
  <c r="U55" i="12"/>
  <c r="V55" i="12" s="1"/>
  <c r="W55" i="12" s="1"/>
  <c r="Y55" i="12" s="1"/>
  <c r="U24" i="12"/>
  <c r="V24" i="12" s="1"/>
  <c r="W24" i="12" s="1"/>
  <c r="Y24" i="12" s="1"/>
  <c r="U56" i="12"/>
  <c r="V56" i="12" s="1"/>
  <c r="W56" i="12" s="1"/>
  <c r="Y56" i="12" s="1"/>
  <c r="U104" i="12"/>
  <c r="V104" i="12" s="1"/>
  <c r="W104" i="12" s="1"/>
  <c r="Y104" i="12" s="1"/>
  <c r="Q95" i="12"/>
  <c r="Q37" i="12"/>
  <c r="U85" i="12"/>
  <c r="V85" i="12" s="1"/>
  <c r="W85" i="12" s="1"/>
  <c r="Y85" i="12" s="1"/>
  <c r="U109" i="12"/>
  <c r="V109" i="12" s="1"/>
  <c r="W109" i="12" s="1"/>
  <c r="Y109" i="12" s="1"/>
  <c r="Q44" i="12"/>
  <c r="T15" i="12"/>
  <c r="X15" i="12" s="1"/>
  <c r="T37" i="12"/>
  <c r="X37" i="12" s="1"/>
  <c r="T63" i="12"/>
  <c r="X63" i="12" s="1"/>
  <c r="U91" i="12"/>
  <c r="V91" i="12" s="1"/>
  <c r="W91" i="12" s="1"/>
  <c r="Y91" i="12" s="1"/>
  <c r="U83" i="12"/>
  <c r="V83" i="12" s="1"/>
  <c r="W83" i="12" s="1"/>
  <c r="Y83" i="12" s="1"/>
  <c r="Q64" i="12"/>
  <c r="U28" i="12"/>
  <c r="V28" i="12" s="1"/>
  <c r="W28" i="12" s="1"/>
  <c r="Y28" i="12" s="1"/>
  <c r="U82" i="12"/>
  <c r="V82" i="12" s="1"/>
  <c r="W82" i="12" s="1"/>
  <c r="Y82" i="12" s="1"/>
  <c r="Q84" i="12"/>
  <c r="Q75" i="12"/>
  <c r="U25" i="12"/>
  <c r="V25" i="12" s="1"/>
  <c r="W25" i="12" s="1"/>
  <c r="Y25" i="12" s="1"/>
  <c r="Q25" i="12"/>
  <c r="X92" i="12"/>
  <c r="U92" i="12"/>
  <c r="V92" i="12" s="1"/>
  <c r="W92" i="12" s="1"/>
  <c r="U29" i="12"/>
  <c r="V29" i="12" s="1"/>
  <c r="W29" i="12" s="1"/>
  <c r="Y29" i="12" s="1"/>
  <c r="U27" i="12"/>
  <c r="V27" i="12" s="1"/>
  <c r="W27" i="12" s="1"/>
  <c r="Y27" i="12" s="1"/>
  <c r="Q92" i="12"/>
  <c r="U101" i="12"/>
  <c r="V101" i="12" s="1"/>
  <c r="W101" i="12" s="1"/>
  <c r="Y101" i="12" s="1"/>
  <c r="X46" i="12"/>
  <c r="U46" i="12"/>
  <c r="V46" i="12" s="1"/>
  <c r="W46" i="12" s="1"/>
  <c r="U78" i="12"/>
  <c r="V78" i="12" s="1"/>
  <c r="W78" i="12" s="1"/>
  <c r="Y78" i="12" s="1"/>
  <c r="Q111" i="12"/>
  <c r="Q47" i="12"/>
  <c r="U100" i="12"/>
  <c r="V100" i="12" s="1"/>
  <c r="W100" i="12" s="1"/>
  <c r="Y100" i="12" s="1"/>
  <c r="U65" i="12"/>
  <c r="V65" i="12" s="1"/>
  <c r="W65" i="12" s="1"/>
  <c r="Y65" i="12" s="1"/>
  <c r="Y81" i="12"/>
  <c r="U44" i="12"/>
  <c r="V44" i="12" s="1"/>
  <c r="W44" i="12" s="1"/>
  <c r="Y44" i="12" s="1"/>
  <c r="U75" i="12"/>
  <c r="V75" i="12" s="1"/>
  <c r="W75" i="12" s="1"/>
  <c r="Y75" i="12" s="1"/>
  <c r="U30" i="12"/>
  <c r="V30" i="12" s="1"/>
  <c r="W30" i="12" s="1"/>
  <c r="Y30" i="12" s="1"/>
  <c r="T68" i="12"/>
  <c r="X68" i="12" s="1"/>
  <c r="Q68" i="12"/>
  <c r="T97" i="12"/>
  <c r="X97" i="12" s="1"/>
  <c r="Q97" i="12"/>
  <c r="T99" i="12"/>
  <c r="X99" i="12" s="1"/>
  <c r="Q99" i="12"/>
  <c r="U79" i="12"/>
  <c r="V79" i="12" s="1"/>
  <c r="W79" i="12" s="1"/>
  <c r="Y79" i="12" s="1"/>
  <c r="U36" i="12"/>
  <c r="V36" i="12" s="1"/>
  <c r="W36" i="12" s="1"/>
  <c r="Y36" i="12" s="1"/>
  <c r="U74" i="12"/>
  <c r="V74" i="12" s="1"/>
  <c r="W74" i="12" s="1"/>
  <c r="Y74" i="12" s="1"/>
  <c r="U38" i="12"/>
  <c r="V38" i="12" s="1"/>
  <c r="W38" i="12" s="1"/>
  <c r="Y38" i="12" s="1"/>
  <c r="U67" i="12"/>
  <c r="V67" i="12" s="1"/>
  <c r="W67" i="12" s="1"/>
  <c r="Y67" i="12" s="1"/>
  <c r="U54" i="12"/>
  <c r="V54" i="12" s="1"/>
  <c r="W54" i="12" s="1"/>
  <c r="Y54" i="12" s="1"/>
  <c r="T113" i="12"/>
  <c r="X113" i="12" s="1"/>
  <c r="Q113" i="12"/>
  <c r="U51" i="12"/>
  <c r="V51" i="12" s="1"/>
  <c r="W51" i="12" s="1"/>
  <c r="Y51" i="12" s="1"/>
  <c r="U95" i="12"/>
  <c r="V95" i="12" s="1"/>
  <c r="W95" i="12" s="1"/>
  <c r="Y95" i="12" s="1"/>
  <c r="U112" i="12"/>
  <c r="V112" i="12" s="1"/>
  <c r="W112" i="12" s="1"/>
  <c r="Y112" i="12" s="1"/>
  <c r="U116" i="12"/>
  <c r="V116" i="12" s="1"/>
  <c r="W116" i="12" s="1"/>
  <c r="Y116" i="12" s="1"/>
  <c r="T103" i="12"/>
  <c r="X103" i="12" s="1"/>
  <c r="Q103" i="12"/>
  <c r="U84" i="12"/>
  <c r="V84" i="12" s="1"/>
  <c r="W84" i="12" s="1"/>
  <c r="Y84" i="12" s="1"/>
  <c r="U64" i="12"/>
  <c r="V64" i="12" s="1"/>
  <c r="W64" i="12" s="1"/>
  <c r="Y64" i="12" s="1"/>
  <c r="T72" i="12"/>
  <c r="X72" i="12" s="1"/>
  <c r="Q72" i="12"/>
  <c r="T106" i="12"/>
  <c r="X106" i="12" s="1"/>
  <c r="Q106" i="12"/>
  <c r="U47" i="12"/>
  <c r="V47" i="12" s="1"/>
  <c r="W47" i="12" s="1"/>
  <c r="Y47" i="12" s="1"/>
  <c r="U111" i="12"/>
  <c r="V111" i="12" s="1"/>
  <c r="W111" i="12" s="1"/>
  <c r="Y111" i="12" s="1"/>
  <c r="Q116" i="11"/>
  <c r="T113" i="11"/>
  <c r="X113" i="11" s="1"/>
  <c r="T112" i="11"/>
  <c r="X112" i="11" s="1"/>
  <c r="U114" i="11"/>
  <c r="V114" i="11" s="1"/>
  <c r="W114" i="11" s="1"/>
  <c r="Y114" i="11" s="1"/>
  <c r="U116" i="11"/>
  <c r="V116" i="11" s="1"/>
  <c r="W116" i="11" s="1"/>
  <c r="Y116" i="11" s="1"/>
  <c r="U114" i="10"/>
  <c r="V114" i="10" s="1"/>
  <c r="W114" i="10" s="1"/>
  <c r="Y114" i="10" s="1"/>
  <c r="Q113" i="10"/>
  <c r="T112" i="10"/>
  <c r="X112" i="10" s="1"/>
  <c r="U113" i="10"/>
  <c r="V113" i="10" s="1"/>
  <c r="W113" i="10" s="1"/>
  <c r="Y113" i="10" s="1"/>
  <c r="U58" i="12" l="1"/>
  <c r="V58" i="12" s="1"/>
  <c r="W58" i="12" s="1"/>
  <c r="Y58" i="12" s="1"/>
  <c r="U35" i="12"/>
  <c r="V35" i="12" s="1"/>
  <c r="W35" i="12" s="1"/>
  <c r="Y35" i="12" s="1"/>
  <c r="U52" i="12"/>
  <c r="V52" i="12" s="1"/>
  <c r="W52" i="12" s="1"/>
  <c r="Y52" i="12" s="1"/>
  <c r="U89" i="12"/>
  <c r="V89" i="12" s="1"/>
  <c r="W89" i="12" s="1"/>
  <c r="Y89" i="12" s="1"/>
  <c r="U22" i="12"/>
  <c r="V22" i="12" s="1"/>
  <c r="W22" i="12" s="1"/>
  <c r="Y22" i="12" s="1"/>
  <c r="U61" i="12"/>
  <c r="V61" i="12" s="1"/>
  <c r="W61" i="12" s="1"/>
  <c r="Y61" i="12" s="1"/>
  <c r="U76" i="12"/>
  <c r="V76" i="12" s="1"/>
  <c r="W76" i="12" s="1"/>
  <c r="Y76" i="12" s="1"/>
  <c r="U77" i="12"/>
  <c r="V77" i="12" s="1"/>
  <c r="W77" i="12" s="1"/>
  <c r="Y77" i="12" s="1"/>
  <c r="U108" i="12"/>
  <c r="V108" i="12" s="1"/>
  <c r="W108" i="12" s="1"/>
  <c r="Y108" i="12" s="1"/>
  <c r="U66" i="12"/>
  <c r="V66" i="12" s="1"/>
  <c r="W66" i="12" s="1"/>
  <c r="Y66" i="12" s="1"/>
  <c r="U17" i="12"/>
  <c r="V17" i="12" s="1"/>
  <c r="W17" i="12" s="1"/>
  <c r="Y17" i="12" s="1"/>
  <c r="U96" i="12"/>
  <c r="V96" i="12" s="1"/>
  <c r="W96" i="12" s="1"/>
  <c r="Y96" i="12" s="1"/>
  <c r="U16" i="12"/>
  <c r="V16" i="12" s="1"/>
  <c r="W16" i="12" s="1"/>
  <c r="Y16" i="12" s="1"/>
  <c r="U112" i="10"/>
  <c r="V112" i="10" s="1"/>
  <c r="W112" i="10" s="1"/>
  <c r="Y112" i="10" s="1"/>
  <c r="U113" i="11"/>
  <c r="V113" i="11" s="1"/>
  <c r="W113" i="11" s="1"/>
  <c r="Y113" i="11" s="1"/>
  <c r="U31" i="12"/>
  <c r="V31" i="12" s="1"/>
  <c r="W31" i="12" s="1"/>
  <c r="Y31" i="12" s="1"/>
  <c r="U48" i="12"/>
  <c r="V48" i="12" s="1"/>
  <c r="W48" i="12" s="1"/>
  <c r="Y48" i="12" s="1"/>
  <c r="U60" i="12"/>
  <c r="V60" i="12" s="1"/>
  <c r="W60" i="12" s="1"/>
  <c r="Y60" i="12" s="1"/>
  <c r="U39" i="12"/>
  <c r="V39" i="12" s="1"/>
  <c r="W39" i="12" s="1"/>
  <c r="Y39" i="12" s="1"/>
  <c r="U62" i="12"/>
  <c r="V62" i="12" s="1"/>
  <c r="W62" i="12" s="1"/>
  <c r="Y62" i="12" s="1"/>
  <c r="U87" i="12"/>
  <c r="V87" i="12" s="1"/>
  <c r="W87" i="12" s="1"/>
  <c r="Y87" i="12" s="1"/>
  <c r="U107" i="12"/>
  <c r="V107" i="12" s="1"/>
  <c r="W107" i="12" s="1"/>
  <c r="Y107" i="12" s="1"/>
  <c r="U73" i="12"/>
  <c r="V73" i="12" s="1"/>
  <c r="W73" i="12" s="1"/>
  <c r="Y73" i="12" s="1"/>
  <c r="U98" i="12"/>
  <c r="V98" i="12" s="1"/>
  <c r="W98" i="12" s="1"/>
  <c r="Y98" i="12" s="1"/>
  <c r="U80" i="12"/>
  <c r="V80" i="12" s="1"/>
  <c r="W80" i="12" s="1"/>
  <c r="Y80" i="12" s="1"/>
  <c r="U42" i="12"/>
  <c r="V42" i="12" s="1"/>
  <c r="W42" i="12" s="1"/>
  <c r="Y42" i="12" s="1"/>
  <c r="U45" i="12"/>
  <c r="V45" i="12" s="1"/>
  <c r="W45" i="12" s="1"/>
  <c r="Y45" i="12" s="1"/>
  <c r="U40" i="12"/>
  <c r="V40" i="12" s="1"/>
  <c r="W40" i="12" s="1"/>
  <c r="Y40" i="12" s="1"/>
  <c r="U50" i="12"/>
  <c r="V50" i="12" s="1"/>
  <c r="W50" i="12" s="1"/>
  <c r="Y50" i="12" s="1"/>
  <c r="U59" i="12"/>
  <c r="V59" i="12" s="1"/>
  <c r="W59" i="12" s="1"/>
  <c r="Y59" i="12" s="1"/>
  <c r="U33" i="12"/>
  <c r="V33" i="12" s="1"/>
  <c r="W33" i="12" s="1"/>
  <c r="Y33" i="12" s="1"/>
  <c r="Y92" i="12"/>
  <c r="U15" i="12"/>
  <c r="V15" i="12" s="1"/>
  <c r="W15" i="12" s="1"/>
  <c r="Y15" i="12" s="1"/>
  <c r="U37" i="12"/>
  <c r="V37" i="12" s="1"/>
  <c r="W37" i="12" s="1"/>
  <c r="Y37" i="12" s="1"/>
  <c r="U63" i="12"/>
  <c r="V63" i="12" s="1"/>
  <c r="W63" i="12" s="1"/>
  <c r="Y63" i="12" s="1"/>
  <c r="Y46" i="12"/>
  <c r="U113" i="12"/>
  <c r="V113" i="12" s="1"/>
  <c r="W113" i="12" s="1"/>
  <c r="Y113" i="12" s="1"/>
  <c r="U106" i="12"/>
  <c r="V106" i="12" s="1"/>
  <c r="W106" i="12" s="1"/>
  <c r="Y106" i="12" s="1"/>
  <c r="U99" i="12"/>
  <c r="V99" i="12" s="1"/>
  <c r="W99" i="12" s="1"/>
  <c r="Y99" i="12" s="1"/>
  <c r="U72" i="12"/>
  <c r="V72" i="12" s="1"/>
  <c r="W72" i="12" s="1"/>
  <c r="Y72" i="12" s="1"/>
  <c r="U97" i="12"/>
  <c r="V97" i="12" s="1"/>
  <c r="W97" i="12" s="1"/>
  <c r="Y97" i="12" s="1"/>
  <c r="U103" i="12"/>
  <c r="V103" i="12" s="1"/>
  <c r="W103" i="12" s="1"/>
  <c r="Y103" i="12" s="1"/>
  <c r="U68" i="12"/>
  <c r="V68" i="12" s="1"/>
  <c r="W68" i="12" s="1"/>
  <c r="Y68" i="12" s="1"/>
  <c r="U112" i="11"/>
  <c r="V112" i="11" s="1"/>
  <c r="W112" i="11" s="1"/>
  <c r="Y112" i="11" s="1"/>
  <c r="J54" i="1" l="1"/>
  <c r="J53" i="1"/>
  <c r="J52" i="1"/>
  <c r="J51" i="1"/>
  <c r="Q15" i="3"/>
  <c r="R15" i="3" s="1"/>
  <c r="S15" i="3" s="1"/>
  <c r="Q16" i="3"/>
  <c r="R16" i="3" s="1"/>
  <c r="S16" i="3" s="1"/>
  <c r="Q14" i="3"/>
  <c r="R14" i="3" s="1"/>
  <c r="S14" i="3" s="1"/>
  <c r="R4" i="3"/>
  <c r="R5" i="3"/>
  <c r="R8" i="3"/>
  <c r="S8" i="3" s="1"/>
  <c r="Q4" i="3"/>
  <c r="Q5" i="3"/>
  <c r="Q6" i="3"/>
  <c r="R6" i="3" s="1"/>
  <c r="S6" i="3" s="1"/>
  <c r="Q7" i="3"/>
  <c r="R7" i="3" s="1"/>
  <c r="S7" i="3" s="1"/>
  <c r="Q8" i="3"/>
  <c r="Q3" i="3"/>
  <c r="R3" i="3" s="1"/>
  <c r="S3" i="3" s="1"/>
  <c r="J4" i="3"/>
  <c r="K4" i="3" s="1"/>
  <c r="L4" i="3" s="1"/>
  <c r="J5" i="3"/>
  <c r="K5" i="3" s="1"/>
  <c r="L5" i="3" s="1"/>
  <c r="J6" i="3"/>
  <c r="K6" i="3" s="1"/>
  <c r="L6" i="3" s="1"/>
  <c r="J7" i="3"/>
  <c r="K7" i="3" s="1"/>
  <c r="L7" i="3" s="1"/>
  <c r="J8" i="3"/>
  <c r="K8" i="3" s="1"/>
  <c r="L8" i="3" s="1"/>
  <c r="J9" i="3"/>
  <c r="K9" i="3" s="1"/>
  <c r="L9" i="3" s="1"/>
  <c r="J10" i="3"/>
  <c r="K10" i="3" s="1"/>
  <c r="L10" i="3" s="1"/>
  <c r="J11" i="3"/>
  <c r="K11" i="3" s="1"/>
  <c r="L11" i="3" s="1"/>
  <c r="J12" i="3"/>
  <c r="K12" i="3" s="1"/>
  <c r="L12" i="3" s="1"/>
  <c r="J13" i="3"/>
  <c r="K13" i="3" s="1"/>
  <c r="L13" i="3" s="1"/>
  <c r="J14" i="3"/>
  <c r="K14" i="3" s="1"/>
  <c r="L14" i="3" s="1"/>
  <c r="J3" i="3"/>
  <c r="K3" i="3" s="1"/>
  <c r="L3" i="3" s="1"/>
  <c r="C4" i="3"/>
  <c r="D4" i="3" s="1"/>
  <c r="E4" i="3" s="1"/>
  <c r="C5" i="3"/>
  <c r="D5" i="3" s="1"/>
  <c r="E5" i="3" s="1"/>
  <c r="C6" i="3"/>
  <c r="C7" i="3"/>
  <c r="C8" i="3"/>
  <c r="D8" i="3" s="1"/>
  <c r="E8" i="3" s="1"/>
  <c r="C9" i="3"/>
  <c r="C10" i="3"/>
  <c r="D10" i="3" s="1"/>
  <c r="E10" i="3" s="1"/>
  <c r="C11" i="3"/>
  <c r="D11" i="3" s="1"/>
  <c r="E11" i="3" s="1"/>
  <c r="C12" i="3"/>
  <c r="D12" i="3" s="1"/>
  <c r="E12" i="3" s="1"/>
  <c r="C13" i="3"/>
  <c r="D13" i="3" s="1"/>
  <c r="E13" i="3" s="1"/>
  <c r="C14" i="3"/>
  <c r="C15" i="3"/>
  <c r="C16" i="3"/>
  <c r="D16" i="3" s="1"/>
  <c r="E16" i="3" s="1"/>
  <c r="C17" i="3"/>
  <c r="C18" i="3"/>
  <c r="D18" i="3" s="1"/>
  <c r="E18" i="3" s="1"/>
  <c r="C19" i="3"/>
  <c r="D19" i="3" s="1"/>
  <c r="E19" i="3" s="1"/>
  <c r="C20" i="3"/>
  <c r="D20" i="3" s="1"/>
  <c r="E20" i="3" s="1"/>
  <c r="C21" i="3"/>
  <c r="D21" i="3" s="1"/>
  <c r="E21" i="3" s="1"/>
  <c r="C22" i="3"/>
  <c r="C23" i="3"/>
  <c r="C24" i="3"/>
  <c r="D24" i="3" s="1"/>
  <c r="E24" i="3" s="1"/>
  <c r="C25" i="3"/>
  <c r="D25" i="3" s="1"/>
  <c r="E25" i="3" s="1"/>
  <c r="C26" i="3"/>
  <c r="D26" i="3" s="1"/>
  <c r="E26" i="3" s="1"/>
  <c r="C3" i="3"/>
  <c r="D3" i="3" s="1"/>
  <c r="E3" i="3" s="1"/>
  <c r="J26" i="1"/>
  <c r="W45" i="1"/>
  <c r="U45" i="1"/>
  <c r="S45" i="1"/>
  <c r="W44" i="1"/>
  <c r="U44" i="1"/>
  <c r="S44" i="1"/>
  <c r="J22" i="1"/>
  <c r="U41" i="1" s="1"/>
  <c r="J24" i="1"/>
  <c r="J14" i="1" s="1"/>
  <c r="J28" i="1"/>
  <c r="J32" i="1" s="1"/>
  <c r="J21" i="1"/>
  <c r="W41" i="1" s="1"/>
  <c r="D6" i="3"/>
  <c r="E6" i="3" s="1"/>
  <c r="D7" i="3"/>
  <c r="E7" i="3" s="1"/>
  <c r="D9" i="3"/>
  <c r="E9" i="3" s="1"/>
  <c r="D14" i="3"/>
  <c r="E14" i="3" s="1"/>
  <c r="D15" i="3"/>
  <c r="E15" i="3" s="1"/>
  <c r="D17" i="3"/>
  <c r="E17" i="3" s="1"/>
  <c r="D22" i="3"/>
  <c r="E22" i="3" s="1"/>
  <c r="D23" i="3"/>
  <c r="E23" i="3" s="1"/>
  <c r="S102" i="1"/>
  <c r="S103" i="1"/>
  <c r="S104" i="1"/>
  <c r="S105" i="1"/>
  <c r="S106" i="1"/>
  <c r="S107" i="1"/>
  <c r="S108" i="1"/>
  <c r="K108" i="1"/>
  <c r="L108" i="1"/>
  <c r="M108" i="1"/>
  <c r="N108" i="1"/>
  <c r="O108" i="1"/>
  <c r="P108" i="1"/>
  <c r="Q108" i="1"/>
  <c r="R108" i="1"/>
  <c r="K102" i="1"/>
  <c r="L102" i="1"/>
  <c r="M102" i="1"/>
  <c r="N102" i="1"/>
  <c r="O102" i="1"/>
  <c r="P102" i="1"/>
  <c r="Q102" i="1"/>
  <c r="R102" i="1"/>
  <c r="K103" i="1"/>
  <c r="L103" i="1"/>
  <c r="M103" i="1"/>
  <c r="N103" i="1"/>
  <c r="O103" i="1"/>
  <c r="P103" i="1"/>
  <c r="Q103" i="1"/>
  <c r="R103" i="1"/>
  <c r="K104" i="1"/>
  <c r="L104" i="1"/>
  <c r="M104" i="1"/>
  <c r="N104" i="1"/>
  <c r="O104" i="1"/>
  <c r="P104" i="1"/>
  <c r="Q104" i="1"/>
  <c r="R104" i="1"/>
  <c r="K105" i="1"/>
  <c r="L105" i="1"/>
  <c r="M105" i="1"/>
  <c r="N105" i="1"/>
  <c r="O105" i="1"/>
  <c r="P105" i="1"/>
  <c r="Q105" i="1"/>
  <c r="R105" i="1"/>
  <c r="K106" i="1"/>
  <c r="L106" i="1"/>
  <c r="M106" i="1"/>
  <c r="N106" i="1"/>
  <c r="O106" i="1"/>
  <c r="P106" i="1"/>
  <c r="Q106" i="1"/>
  <c r="R106" i="1"/>
  <c r="K107" i="1"/>
  <c r="L107" i="1"/>
  <c r="M107" i="1"/>
  <c r="N107" i="1"/>
  <c r="O107" i="1"/>
  <c r="P107" i="1"/>
  <c r="Q107" i="1"/>
  <c r="R107" i="1"/>
  <c r="J145" i="1"/>
  <c r="L145" i="1"/>
  <c r="R145" i="1" s="1"/>
  <c r="N145" i="1"/>
  <c r="V145" i="1" s="1"/>
  <c r="J146" i="1"/>
  <c r="L146" i="1"/>
  <c r="R146" i="1" s="1"/>
  <c r="N146" i="1"/>
  <c r="V146" i="1" s="1"/>
  <c r="J147" i="1"/>
  <c r="L147" i="1"/>
  <c r="R147" i="1" s="1"/>
  <c r="N147" i="1"/>
  <c r="V147" i="1" s="1"/>
  <c r="J148" i="1"/>
  <c r="L148" i="1"/>
  <c r="R148" i="1" s="1"/>
  <c r="N148" i="1"/>
  <c r="V148" i="1" s="1"/>
  <c r="J149" i="1"/>
  <c r="L149" i="1"/>
  <c r="R149" i="1" s="1"/>
  <c r="N149" i="1"/>
  <c r="V149" i="1" s="1"/>
  <c r="J150" i="1"/>
  <c r="L150" i="1"/>
  <c r="R150" i="1" s="1"/>
  <c r="N150" i="1"/>
  <c r="V150" i="1" s="1"/>
  <c r="J151" i="1"/>
  <c r="L151" i="1"/>
  <c r="R151" i="1" s="1"/>
  <c r="N151" i="1"/>
  <c r="V151" i="1" s="1"/>
  <c r="J152" i="1"/>
  <c r="L152" i="1"/>
  <c r="R152" i="1" s="1"/>
  <c r="N152" i="1"/>
  <c r="V152" i="1" s="1"/>
  <c r="J153" i="1"/>
  <c r="L153" i="1"/>
  <c r="R153" i="1" s="1"/>
  <c r="N153" i="1"/>
  <c r="V153" i="1" s="1"/>
  <c r="J154" i="1"/>
  <c r="L154" i="1"/>
  <c r="R154" i="1" s="1"/>
  <c r="N154" i="1"/>
  <c r="V154" i="1" s="1"/>
  <c r="J155" i="1"/>
  <c r="L155" i="1"/>
  <c r="R155" i="1" s="1"/>
  <c r="N155" i="1"/>
  <c r="V155" i="1" s="1"/>
  <c r="J156" i="1"/>
  <c r="L156" i="1"/>
  <c r="R156" i="1" s="1"/>
  <c r="N156" i="1"/>
  <c r="V156" i="1" s="1"/>
  <c r="J157" i="1"/>
  <c r="L157" i="1"/>
  <c r="R157" i="1" s="1"/>
  <c r="N157" i="1"/>
  <c r="V157" i="1" s="1"/>
  <c r="J158" i="1"/>
  <c r="L158" i="1"/>
  <c r="R158" i="1" s="1"/>
  <c r="N158" i="1"/>
  <c r="V158" i="1" s="1"/>
  <c r="J159" i="1"/>
  <c r="L159" i="1"/>
  <c r="R159" i="1" s="1"/>
  <c r="N159" i="1"/>
  <c r="V159" i="1" s="1"/>
  <c r="J160" i="1"/>
  <c r="L160" i="1"/>
  <c r="R160" i="1" s="1"/>
  <c r="N160" i="1"/>
  <c r="V160" i="1" s="1"/>
  <c r="J161" i="1"/>
  <c r="L161" i="1"/>
  <c r="R161" i="1" s="1"/>
  <c r="N161" i="1"/>
  <c r="V161" i="1" s="1"/>
  <c r="J162" i="1"/>
  <c r="L162" i="1"/>
  <c r="R162" i="1" s="1"/>
  <c r="N162" i="1"/>
  <c r="V162" i="1" s="1"/>
  <c r="J163" i="1"/>
  <c r="L163" i="1"/>
  <c r="R163" i="1" s="1"/>
  <c r="N163" i="1"/>
  <c r="V163" i="1" s="1"/>
  <c r="J164" i="1"/>
  <c r="L164" i="1"/>
  <c r="R164" i="1" s="1"/>
  <c r="N164" i="1"/>
  <c r="V164" i="1" s="1"/>
  <c r="J165" i="1"/>
  <c r="L165" i="1"/>
  <c r="R165" i="1" s="1"/>
  <c r="N165" i="1"/>
  <c r="V165" i="1" s="1"/>
  <c r="J166" i="1"/>
  <c r="L166" i="1"/>
  <c r="R166" i="1" s="1"/>
  <c r="N166" i="1"/>
  <c r="V166" i="1" s="1"/>
  <c r="J167" i="1"/>
  <c r="L167" i="1"/>
  <c r="R167" i="1" s="1"/>
  <c r="N167" i="1"/>
  <c r="V167" i="1" s="1"/>
  <c r="J168" i="1"/>
  <c r="L168" i="1"/>
  <c r="R168" i="1" s="1"/>
  <c r="N168" i="1"/>
  <c r="V168" i="1" s="1"/>
  <c r="J169" i="1"/>
  <c r="L169" i="1"/>
  <c r="R169" i="1" s="1"/>
  <c r="N169" i="1"/>
  <c r="V169" i="1" s="1"/>
  <c r="J170" i="1"/>
  <c r="L170" i="1"/>
  <c r="R170" i="1" s="1"/>
  <c r="N170" i="1"/>
  <c r="V170" i="1" s="1"/>
  <c r="J171" i="1"/>
  <c r="L171" i="1"/>
  <c r="R171" i="1" s="1"/>
  <c r="N171" i="1"/>
  <c r="V171" i="1" s="1"/>
  <c r="J172" i="1"/>
  <c r="L172" i="1"/>
  <c r="R172" i="1" s="1"/>
  <c r="N172" i="1"/>
  <c r="V172" i="1" s="1"/>
  <c r="J173" i="1"/>
  <c r="L173" i="1"/>
  <c r="R173" i="1" s="1"/>
  <c r="N173" i="1"/>
  <c r="V173" i="1" s="1"/>
  <c r="J174" i="1"/>
  <c r="L174" i="1"/>
  <c r="R174" i="1" s="1"/>
  <c r="N174" i="1"/>
  <c r="V174" i="1" s="1"/>
  <c r="J175" i="1"/>
  <c r="L175" i="1"/>
  <c r="R175" i="1" s="1"/>
  <c r="N175" i="1"/>
  <c r="V175" i="1" s="1"/>
  <c r="J176" i="1"/>
  <c r="L176" i="1"/>
  <c r="R176" i="1" s="1"/>
  <c r="N176" i="1"/>
  <c r="V176" i="1" s="1"/>
  <c r="J177" i="1"/>
  <c r="L177" i="1"/>
  <c r="R177" i="1" s="1"/>
  <c r="N177" i="1"/>
  <c r="V177" i="1" s="1"/>
  <c r="J178" i="1"/>
  <c r="L178" i="1"/>
  <c r="R178" i="1" s="1"/>
  <c r="N178" i="1"/>
  <c r="V178" i="1" s="1"/>
  <c r="J179" i="1"/>
  <c r="L179" i="1"/>
  <c r="R179" i="1" s="1"/>
  <c r="N179" i="1"/>
  <c r="V179" i="1" s="1"/>
  <c r="J180" i="1"/>
  <c r="L180" i="1"/>
  <c r="R180" i="1" s="1"/>
  <c r="N180" i="1"/>
  <c r="V180" i="1" s="1"/>
  <c r="J181" i="1"/>
  <c r="L181" i="1"/>
  <c r="R181" i="1" s="1"/>
  <c r="N181" i="1"/>
  <c r="V181" i="1" s="1"/>
  <c r="J182" i="1"/>
  <c r="L182" i="1"/>
  <c r="R182" i="1" s="1"/>
  <c r="N182" i="1"/>
  <c r="V182" i="1" s="1"/>
  <c r="J183" i="1"/>
  <c r="L183" i="1"/>
  <c r="R183" i="1" s="1"/>
  <c r="N183" i="1"/>
  <c r="V183" i="1" s="1"/>
  <c r="J184" i="1"/>
  <c r="L184" i="1"/>
  <c r="R184" i="1" s="1"/>
  <c r="N184" i="1"/>
  <c r="V184" i="1" s="1"/>
  <c r="J185" i="1"/>
  <c r="L185" i="1"/>
  <c r="R185" i="1" s="1"/>
  <c r="N185" i="1"/>
  <c r="V185" i="1" s="1"/>
  <c r="J186" i="1"/>
  <c r="L186" i="1"/>
  <c r="R186" i="1" s="1"/>
  <c r="N186" i="1"/>
  <c r="V186" i="1" s="1"/>
  <c r="J187" i="1"/>
  <c r="L187" i="1"/>
  <c r="R187" i="1" s="1"/>
  <c r="N187" i="1"/>
  <c r="V187" i="1" s="1"/>
  <c r="J188" i="1"/>
  <c r="L188" i="1"/>
  <c r="R188" i="1" s="1"/>
  <c r="N188" i="1"/>
  <c r="V188" i="1" s="1"/>
  <c r="J189" i="1"/>
  <c r="L189" i="1"/>
  <c r="R189" i="1" s="1"/>
  <c r="N189" i="1"/>
  <c r="V189" i="1" s="1"/>
  <c r="J190" i="1"/>
  <c r="L190" i="1"/>
  <c r="R190" i="1" s="1"/>
  <c r="N190" i="1"/>
  <c r="V190" i="1" s="1"/>
  <c r="J191" i="1"/>
  <c r="L191" i="1"/>
  <c r="R191" i="1" s="1"/>
  <c r="N191" i="1"/>
  <c r="V191" i="1" s="1"/>
  <c r="J192" i="1"/>
  <c r="L192" i="1"/>
  <c r="R192" i="1" s="1"/>
  <c r="N192" i="1"/>
  <c r="V192" i="1" s="1"/>
  <c r="J193" i="1"/>
  <c r="L193" i="1"/>
  <c r="R193" i="1" s="1"/>
  <c r="N193" i="1"/>
  <c r="V193" i="1" s="1"/>
  <c r="J194" i="1"/>
  <c r="L194" i="1"/>
  <c r="R194" i="1" s="1"/>
  <c r="N194" i="1"/>
  <c r="V194" i="1" s="1"/>
  <c r="J195" i="1"/>
  <c r="L195" i="1"/>
  <c r="R195" i="1" s="1"/>
  <c r="N195" i="1"/>
  <c r="V195" i="1" s="1"/>
  <c r="J196" i="1"/>
  <c r="L196" i="1"/>
  <c r="R196" i="1" s="1"/>
  <c r="N196" i="1"/>
  <c r="V196" i="1" s="1"/>
  <c r="J197" i="1"/>
  <c r="L197" i="1"/>
  <c r="R197" i="1" s="1"/>
  <c r="N197" i="1"/>
  <c r="V197" i="1" s="1"/>
  <c r="J198" i="1"/>
  <c r="L198" i="1"/>
  <c r="R198" i="1" s="1"/>
  <c r="N198" i="1"/>
  <c r="V198" i="1" s="1"/>
  <c r="J199" i="1"/>
  <c r="L199" i="1"/>
  <c r="R199" i="1" s="1"/>
  <c r="N199" i="1"/>
  <c r="V199" i="1" s="1"/>
  <c r="J200" i="1"/>
  <c r="L200" i="1"/>
  <c r="R200" i="1" s="1"/>
  <c r="N200" i="1"/>
  <c r="V200" i="1" s="1"/>
  <c r="J201" i="1"/>
  <c r="L201" i="1"/>
  <c r="R201" i="1" s="1"/>
  <c r="N201" i="1"/>
  <c r="V201" i="1" s="1"/>
  <c r="J202" i="1"/>
  <c r="L202" i="1"/>
  <c r="R202" i="1" s="1"/>
  <c r="N202" i="1"/>
  <c r="V202" i="1" s="1"/>
  <c r="J203" i="1"/>
  <c r="L203" i="1"/>
  <c r="R203" i="1" s="1"/>
  <c r="N203" i="1"/>
  <c r="V203" i="1" s="1"/>
  <c r="J204" i="1"/>
  <c r="L204" i="1"/>
  <c r="R204" i="1" s="1"/>
  <c r="N204" i="1"/>
  <c r="V204" i="1" s="1"/>
  <c r="J205" i="1"/>
  <c r="L205" i="1"/>
  <c r="R205" i="1" s="1"/>
  <c r="N205" i="1"/>
  <c r="V205" i="1" s="1"/>
  <c r="J206" i="1"/>
  <c r="L206" i="1"/>
  <c r="R206" i="1" s="1"/>
  <c r="N206" i="1"/>
  <c r="V206" i="1" s="1"/>
  <c r="J207" i="1"/>
  <c r="L207" i="1"/>
  <c r="R207" i="1" s="1"/>
  <c r="N207" i="1"/>
  <c r="V207" i="1" s="1"/>
  <c r="J208" i="1"/>
  <c r="L208" i="1"/>
  <c r="R208" i="1" s="1"/>
  <c r="N208" i="1"/>
  <c r="V208" i="1" s="1"/>
  <c r="J209" i="1"/>
  <c r="L209" i="1"/>
  <c r="R209" i="1" s="1"/>
  <c r="N209" i="1"/>
  <c r="V209" i="1" s="1"/>
  <c r="J210" i="1"/>
  <c r="L210" i="1"/>
  <c r="R210" i="1" s="1"/>
  <c r="N210" i="1"/>
  <c r="V210" i="1" s="1"/>
  <c r="J211" i="1"/>
  <c r="L211" i="1"/>
  <c r="R211" i="1" s="1"/>
  <c r="N211" i="1"/>
  <c r="V211" i="1" s="1"/>
  <c r="J212" i="1"/>
  <c r="L212" i="1"/>
  <c r="R212" i="1" s="1"/>
  <c r="N212" i="1"/>
  <c r="V212" i="1" s="1"/>
  <c r="J213" i="1"/>
  <c r="L213" i="1"/>
  <c r="R213" i="1" s="1"/>
  <c r="N213" i="1"/>
  <c r="V213" i="1" s="1"/>
  <c r="J214" i="1"/>
  <c r="L214" i="1"/>
  <c r="R214" i="1" s="1"/>
  <c r="N214" i="1"/>
  <c r="V214" i="1" s="1"/>
  <c r="J215" i="1"/>
  <c r="L215" i="1"/>
  <c r="R215" i="1" s="1"/>
  <c r="N215" i="1"/>
  <c r="V215" i="1" s="1"/>
  <c r="J216" i="1"/>
  <c r="L216" i="1"/>
  <c r="R216" i="1" s="1"/>
  <c r="N216" i="1"/>
  <c r="V216" i="1" s="1"/>
  <c r="J217" i="1"/>
  <c r="L217" i="1"/>
  <c r="R217" i="1" s="1"/>
  <c r="N217" i="1"/>
  <c r="V217" i="1" s="1"/>
  <c r="J218" i="1"/>
  <c r="L218" i="1"/>
  <c r="R218" i="1" s="1"/>
  <c r="N218" i="1"/>
  <c r="V218" i="1" s="1"/>
  <c r="J219" i="1"/>
  <c r="L219" i="1"/>
  <c r="R219" i="1" s="1"/>
  <c r="N219" i="1"/>
  <c r="V219" i="1" s="1"/>
  <c r="J220" i="1"/>
  <c r="L220" i="1"/>
  <c r="R220" i="1" s="1"/>
  <c r="N220" i="1"/>
  <c r="V220" i="1" s="1"/>
  <c r="J221" i="1"/>
  <c r="L221" i="1"/>
  <c r="R221" i="1" s="1"/>
  <c r="N221" i="1"/>
  <c r="V221" i="1" s="1"/>
  <c r="J222" i="1"/>
  <c r="L222" i="1"/>
  <c r="R222" i="1" s="1"/>
  <c r="N222" i="1"/>
  <c r="V222" i="1" s="1"/>
  <c r="J223" i="1"/>
  <c r="L223" i="1"/>
  <c r="R223" i="1" s="1"/>
  <c r="N223" i="1"/>
  <c r="V223" i="1" s="1"/>
  <c r="J224" i="1"/>
  <c r="L224" i="1"/>
  <c r="R224" i="1" s="1"/>
  <c r="N224" i="1"/>
  <c r="V224" i="1" s="1"/>
  <c r="J225" i="1"/>
  <c r="L225" i="1"/>
  <c r="R225" i="1" s="1"/>
  <c r="N225" i="1"/>
  <c r="V225" i="1" s="1"/>
  <c r="J226" i="1"/>
  <c r="L226" i="1"/>
  <c r="R226" i="1" s="1"/>
  <c r="N226" i="1"/>
  <c r="V226" i="1" s="1"/>
  <c r="J227" i="1"/>
  <c r="L227" i="1"/>
  <c r="R227" i="1" s="1"/>
  <c r="N227" i="1"/>
  <c r="V227" i="1" s="1"/>
  <c r="J228" i="1"/>
  <c r="L228" i="1"/>
  <c r="R228" i="1" s="1"/>
  <c r="N228" i="1"/>
  <c r="V228" i="1" s="1"/>
  <c r="J229" i="1"/>
  <c r="L229" i="1"/>
  <c r="R229" i="1" s="1"/>
  <c r="N229" i="1"/>
  <c r="V229" i="1" s="1"/>
  <c r="J230" i="1"/>
  <c r="L230" i="1"/>
  <c r="R230" i="1" s="1"/>
  <c r="N230" i="1"/>
  <c r="V230" i="1" s="1"/>
  <c r="J231" i="1"/>
  <c r="L231" i="1"/>
  <c r="R231" i="1" s="1"/>
  <c r="N231" i="1"/>
  <c r="V231" i="1" s="1"/>
  <c r="J232" i="1"/>
  <c r="L232" i="1"/>
  <c r="R232" i="1" s="1"/>
  <c r="N232" i="1"/>
  <c r="V232" i="1" s="1"/>
  <c r="J233" i="1"/>
  <c r="L233" i="1"/>
  <c r="R233" i="1" s="1"/>
  <c r="N233" i="1"/>
  <c r="V233" i="1" s="1"/>
  <c r="J234" i="1"/>
  <c r="L234" i="1"/>
  <c r="R234" i="1" s="1"/>
  <c r="N234" i="1"/>
  <c r="V234" i="1" s="1"/>
  <c r="N136" i="1"/>
  <c r="V136" i="1" s="1"/>
  <c r="N137" i="1"/>
  <c r="V137" i="1" s="1"/>
  <c r="N138" i="1"/>
  <c r="V138" i="1" s="1"/>
  <c r="N139" i="1"/>
  <c r="V139" i="1" s="1"/>
  <c r="N140" i="1"/>
  <c r="V140" i="1" s="1"/>
  <c r="N141" i="1"/>
  <c r="V141" i="1" s="1"/>
  <c r="N142" i="1"/>
  <c r="V142" i="1" s="1"/>
  <c r="N143" i="1"/>
  <c r="V143" i="1" s="1"/>
  <c r="N144" i="1"/>
  <c r="V144" i="1" s="1"/>
  <c r="N135" i="1"/>
  <c r="V135" i="1" s="1"/>
  <c r="L136" i="1"/>
  <c r="R136" i="1" s="1"/>
  <c r="L137" i="1"/>
  <c r="R137" i="1" s="1"/>
  <c r="L138" i="1"/>
  <c r="R138" i="1" s="1"/>
  <c r="L139" i="1"/>
  <c r="R139" i="1" s="1"/>
  <c r="L140" i="1"/>
  <c r="R140" i="1" s="1"/>
  <c r="L141" i="1"/>
  <c r="R141" i="1" s="1"/>
  <c r="L142" i="1"/>
  <c r="R142" i="1" s="1"/>
  <c r="L143" i="1"/>
  <c r="R143" i="1" s="1"/>
  <c r="L144" i="1"/>
  <c r="R144" i="1" s="1"/>
  <c r="L135" i="1"/>
  <c r="R135" i="1" s="1"/>
  <c r="J136" i="1"/>
  <c r="J137" i="1"/>
  <c r="J138" i="1"/>
  <c r="J139" i="1"/>
  <c r="J140" i="1"/>
  <c r="J141" i="1"/>
  <c r="J142" i="1"/>
  <c r="J143" i="1"/>
  <c r="J144" i="1"/>
  <c r="J135" i="1"/>
  <c r="A2" i="4" l="1"/>
  <c r="A5" i="4" s="1"/>
  <c r="A1" i="4"/>
  <c r="T16" i="3"/>
  <c r="M5" i="3"/>
  <c r="F5" i="3"/>
  <c r="J16" i="1"/>
  <c r="J17" i="1" s="1"/>
  <c r="T15" i="3"/>
  <c r="T14" i="3"/>
  <c r="T17" i="3" s="1"/>
  <c r="S5" i="3"/>
  <c r="S4" i="3"/>
  <c r="T5" i="3" s="1"/>
  <c r="M3" i="3"/>
  <c r="M4" i="3"/>
  <c r="J65" i="1"/>
  <c r="O132" i="1" s="1"/>
  <c r="J68" i="1"/>
  <c r="J71" i="1"/>
  <c r="J76" i="1" s="1"/>
  <c r="J66" i="1"/>
  <c r="M132" i="1" s="1"/>
  <c r="J13" i="1"/>
  <c r="J57" i="1" s="1"/>
  <c r="F4" i="3"/>
  <c r="F3" i="3"/>
  <c r="F6" i="3" s="1"/>
  <c r="P148" i="1" l="1"/>
  <c r="H2" i="4"/>
  <c r="H3" i="4" s="1"/>
  <c r="A4" i="4"/>
  <c r="I2" i="4"/>
  <c r="I3" i="4" s="1"/>
  <c r="J2" i="4"/>
  <c r="J3" i="4" s="1"/>
  <c r="M6" i="3"/>
  <c r="T18" i="3"/>
  <c r="M7" i="3"/>
  <c r="F7" i="3"/>
  <c r="T4" i="3"/>
  <c r="T3" i="3"/>
  <c r="T6" i="3" s="1"/>
  <c r="J23" i="1"/>
  <c r="J63" i="1" s="1"/>
  <c r="P216" i="1"/>
  <c r="P141" i="1"/>
  <c r="P187" i="1"/>
  <c r="P202" i="1"/>
  <c r="P185" i="1"/>
  <c r="P189" i="1"/>
  <c r="P161" i="1"/>
  <c r="P177" i="1"/>
  <c r="P147" i="1"/>
  <c r="P178" i="1"/>
  <c r="P197" i="1"/>
  <c r="P217" i="1"/>
  <c r="P222" i="1"/>
  <c r="P137" i="1"/>
  <c r="P198" i="1"/>
  <c r="P190" i="1"/>
  <c r="P231" i="1"/>
  <c r="P174" i="1"/>
  <c r="P168" i="1"/>
  <c r="P167" i="1"/>
  <c r="P191" i="1"/>
  <c r="P229" i="1"/>
  <c r="P226" i="1"/>
  <c r="P223" i="1"/>
  <c r="P209" i="1"/>
  <c r="P175" i="1"/>
  <c r="P193" i="1"/>
  <c r="P166" i="1"/>
  <c r="P171" i="1"/>
  <c r="P210" i="1"/>
  <c r="P215" i="1"/>
  <c r="P192" i="1"/>
  <c r="P211" i="1"/>
  <c r="P199" i="1"/>
  <c r="P151" i="1"/>
  <c r="P142" i="1"/>
  <c r="P152" i="1"/>
  <c r="P173" i="1"/>
  <c r="P162" i="1"/>
  <c r="P219" i="1"/>
  <c r="P200" i="1"/>
  <c r="P181" i="1"/>
  <c r="P169" i="1"/>
  <c r="P143" i="1"/>
  <c r="P172" i="1"/>
  <c r="P201" i="1"/>
  <c r="P220" i="1"/>
  <c r="P224" i="1"/>
  <c r="P205" i="1"/>
  <c r="P182" i="1"/>
  <c r="P153" i="1"/>
  <c r="P212" i="1"/>
  <c r="P208" i="1"/>
  <c r="P138" i="1"/>
  <c r="P163" i="1"/>
  <c r="P188" i="1"/>
  <c r="P150" i="1"/>
  <c r="P183" i="1"/>
  <c r="P160" i="1"/>
  <c r="P180" i="1"/>
  <c r="P230" i="1"/>
  <c r="P170" i="1"/>
  <c r="P225" i="1"/>
  <c r="P207" i="1"/>
  <c r="P165" i="1"/>
  <c r="P218" i="1"/>
  <c r="P232" i="1"/>
  <c r="P149" i="1"/>
  <c r="P227" i="1"/>
  <c r="P176" i="1"/>
  <c r="P179" i="1"/>
  <c r="P214" i="1"/>
  <c r="P206" i="1"/>
  <c r="P186" i="1"/>
  <c r="P213" i="1"/>
  <c r="P196" i="1"/>
  <c r="P228" i="1"/>
  <c r="P204" i="1"/>
  <c r="P157" i="1"/>
  <c r="P203" i="1"/>
  <c r="P221" i="1"/>
  <c r="P195" i="1"/>
  <c r="J4" i="4" l="1"/>
  <c r="J5" i="4"/>
  <c r="I5" i="4"/>
  <c r="I4" i="4"/>
  <c r="H5" i="4"/>
  <c r="H4" i="4"/>
  <c r="A6" i="4"/>
  <c r="B16" i="4" s="1"/>
  <c r="C16" i="4" s="1"/>
  <c r="T7" i="3"/>
  <c r="J35" i="1"/>
  <c r="J38" i="1"/>
  <c r="P144" i="1"/>
  <c r="B10" i="4" l="1"/>
  <c r="C10" i="4" s="1"/>
  <c r="E10" i="4" s="1"/>
  <c r="B33" i="4"/>
  <c r="C33" i="4" s="1"/>
  <c r="D33" i="4" s="1"/>
  <c r="B88" i="4"/>
  <c r="C88" i="4" s="1"/>
  <c r="D88" i="4" s="1"/>
  <c r="B102" i="4"/>
  <c r="C102" i="4" s="1"/>
  <c r="E102" i="4" s="1"/>
  <c r="B34" i="4"/>
  <c r="C34" i="4" s="1"/>
  <c r="E34" i="4" s="1"/>
  <c r="B76" i="4"/>
  <c r="C76" i="4" s="1"/>
  <c r="D76" i="4" s="1"/>
  <c r="B53" i="4"/>
  <c r="C53" i="4" s="1"/>
  <c r="D53" i="4" s="1"/>
  <c r="E16" i="4"/>
  <c r="D16" i="4"/>
  <c r="B49" i="4"/>
  <c r="C49" i="4" s="1"/>
  <c r="B72" i="4"/>
  <c r="C72" i="4" s="1"/>
  <c r="B59" i="4"/>
  <c r="C59" i="4" s="1"/>
  <c r="B78" i="4"/>
  <c r="C78" i="4" s="1"/>
  <c r="B46" i="4"/>
  <c r="C46" i="4" s="1"/>
  <c r="B97" i="4"/>
  <c r="C97" i="4" s="1"/>
  <c r="B93" i="4"/>
  <c r="C93" i="4" s="1"/>
  <c r="B96" i="4"/>
  <c r="C96" i="4" s="1"/>
  <c r="B86" i="4"/>
  <c r="C86" i="4" s="1"/>
  <c r="B48" i="4"/>
  <c r="C48" i="4" s="1"/>
  <c r="B100" i="4"/>
  <c r="C100" i="4" s="1"/>
  <c r="B64" i="4"/>
  <c r="C64" i="4" s="1"/>
  <c r="B62" i="4"/>
  <c r="C62" i="4" s="1"/>
  <c r="B19" i="4"/>
  <c r="C19" i="4" s="1"/>
  <c r="B57" i="4"/>
  <c r="C57" i="4" s="1"/>
  <c r="B47" i="4"/>
  <c r="C47" i="4" s="1"/>
  <c r="B54" i="4"/>
  <c r="C54" i="4" s="1"/>
  <c r="B103" i="4"/>
  <c r="C103" i="4" s="1"/>
  <c r="B108" i="4"/>
  <c r="C108" i="4" s="1"/>
  <c r="B25" i="4"/>
  <c r="C25" i="4" s="1"/>
  <c r="B105" i="4"/>
  <c r="C105" i="4" s="1"/>
  <c r="B107" i="4"/>
  <c r="C107" i="4" s="1"/>
  <c r="B85" i="4"/>
  <c r="C85" i="4" s="1"/>
  <c r="B89" i="4"/>
  <c r="C89" i="4" s="1"/>
  <c r="B22" i="4"/>
  <c r="C22" i="4" s="1"/>
  <c r="B18" i="4"/>
  <c r="C18" i="4" s="1"/>
  <c r="B26" i="4"/>
  <c r="C26" i="4" s="1"/>
  <c r="B40" i="4"/>
  <c r="C40" i="4" s="1"/>
  <c r="B66" i="4"/>
  <c r="C66" i="4" s="1"/>
  <c r="B9" i="4"/>
  <c r="C9" i="4" s="1"/>
  <c r="B84" i="4"/>
  <c r="C84" i="4" s="1"/>
  <c r="B35" i="4"/>
  <c r="C35" i="4" s="1"/>
  <c r="B75" i="4"/>
  <c r="C75" i="4" s="1"/>
  <c r="B77" i="4"/>
  <c r="C77" i="4" s="1"/>
  <c r="B21" i="4"/>
  <c r="C21" i="4" s="1"/>
  <c r="B58" i="4"/>
  <c r="C58" i="4" s="1"/>
  <c r="B55" i="4"/>
  <c r="C55" i="4" s="1"/>
  <c r="B82" i="4"/>
  <c r="C82" i="4" s="1"/>
  <c r="B90" i="4"/>
  <c r="C90" i="4" s="1"/>
  <c r="B65" i="4"/>
  <c r="C65" i="4" s="1"/>
  <c r="B63" i="4"/>
  <c r="C63" i="4" s="1"/>
  <c r="B73" i="4"/>
  <c r="C73" i="4" s="1"/>
  <c r="B20" i="4"/>
  <c r="C20" i="4" s="1"/>
  <c r="B12" i="4"/>
  <c r="C12" i="4" s="1"/>
  <c r="B52" i="4"/>
  <c r="C52" i="4" s="1"/>
  <c r="B36" i="4"/>
  <c r="C36" i="4" s="1"/>
  <c r="B8" i="4"/>
  <c r="C8" i="4" s="1"/>
  <c r="B42" i="4"/>
  <c r="C42" i="4" s="1"/>
  <c r="B91" i="4"/>
  <c r="C91" i="4" s="1"/>
  <c r="B30" i="4"/>
  <c r="C30" i="4" s="1"/>
  <c r="B23" i="4"/>
  <c r="C23" i="4" s="1"/>
  <c r="B69" i="4"/>
  <c r="C69" i="4" s="1"/>
  <c r="B81" i="4"/>
  <c r="C81" i="4" s="1"/>
  <c r="B17" i="4"/>
  <c r="C17" i="4" s="1"/>
  <c r="B38" i="4"/>
  <c r="C38" i="4" s="1"/>
  <c r="B79" i="4"/>
  <c r="C79" i="4" s="1"/>
  <c r="B87" i="4"/>
  <c r="C87" i="4" s="1"/>
  <c r="B31" i="4"/>
  <c r="C31" i="4" s="1"/>
  <c r="B71" i="4"/>
  <c r="C71" i="4" s="1"/>
  <c r="B70" i="4"/>
  <c r="C70" i="4" s="1"/>
  <c r="B13" i="4"/>
  <c r="C13" i="4" s="1"/>
  <c r="B101" i="4"/>
  <c r="C101" i="4" s="1"/>
  <c r="B67" i="4"/>
  <c r="C67" i="4" s="1"/>
  <c r="B51" i="4"/>
  <c r="C51" i="4" s="1"/>
  <c r="B45" i="4"/>
  <c r="C45" i="4" s="1"/>
  <c r="B80" i="4"/>
  <c r="C80" i="4" s="1"/>
  <c r="B83" i="4"/>
  <c r="C83" i="4" s="1"/>
  <c r="B44" i="4"/>
  <c r="C44" i="4" s="1"/>
  <c r="B29" i="4"/>
  <c r="C29" i="4" s="1"/>
  <c r="B92" i="4"/>
  <c r="C92" i="4" s="1"/>
  <c r="B56" i="4"/>
  <c r="C56" i="4" s="1"/>
  <c r="B94" i="4"/>
  <c r="C94" i="4" s="1"/>
  <c r="B15" i="4"/>
  <c r="C15" i="4" s="1"/>
  <c r="B98" i="4"/>
  <c r="C98" i="4" s="1"/>
  <c r="B74" i="4"/>
  <c r="C74" i="4" s="1"/>
  <c r="B106" i="4"/>
  <c r="C106" i="4" s="1"/>
  <c r="B60" i="4"/>
  <c r="C60" i="4" s="1"/>
  <c r="B61" i="4"/>
  <c r="C61" i="4" s="1"/>
  <c r="B11" i="4"/>
  <c r="C11" i="4" s="1"/>
  <c r="B68" i="4"/>
  <c r="C68" i="4" s="1"/>
  <c r="B50" i="4"/>
  <c r="C50" i="4" s="1"/>
  <c r="B14" i="4"/>
  <c r="C14" i="4" s="1"/>
  <c r="B24" i="4"/>
  <c r="C24" i="4" s="1"/>
  <c r="B32" i="4"/>
  <c r="C32" i="4" s="1"/>
  <c r="B41" i="4"/>
  <c r="C41" i="4" s="1"/>
  <c r="B95" i="4"/>
  <c r="C95" i="4" s="1"/>
  <c r="B104" i="4"/>
  <c r="C104" i="4" s="1"/>
  <c r="B39" i="4"/>
  <c r="C39" i="4" s="1"/>
  <c r="B99" i="4"/>
  <c r="C99" i="4" s="1"/>
  <c r="B37" i="4"/>
  <c r="C37" i="4" s="1"/>
  <c r="B43" i="4"/>
  <c r="C43" i="4" s="1"/>
  <c r="B28" i="4"/>
  <c r="C28" i="4" s="1"/>
  <c r="B27" i="4"/>
  <c r="C27" i="4" s="1"/>
  <c r="J18" i="1"/>
  <c r="J27" i="1" s="1"/>
  <c r="E88" i="4" l="1"/>
  <c r="E76" i="4"/>
  <c r="D34" i="4"/>
  <c r="D102" i="4"/>
  <c r="E33" i="4"/>
  <c r="D10" i="4"/>
  <c r="E53" i="4"/>
  <c r="D94" i="4"/>
  <c r="E94" i="4"/>
  <c r="E42" i="4"/>
  <c r="D42" i="4"/>
  <c r="D35" i="4"/>
  <c r="E35" i="4"/>
  <c r="E47" i="4"/>
  <c r="D47" i="4"/>
  <c r="E96" i="4"/>
  <c r="D96" i="4"/>
  <c r="E104" i="4"/>
  <c r="D104" i="4"/>
  <c r="D11" i="4"/>
  <c r="E11" i="4"/>
  <c r="E56" i="4"/>
  <c r="D56" i="4"/>
  <c r="D67" i="4"/>
  <c r="E67" i="4"/>
  <c r="D38" i="4"/>
  <c r="E38" i="4"/>
  <c r="D8" i="4"/>
  <c r="E8" i="4"/>
  <c r="D90" i="4"/>
  <c r="E90" i="4"/>
  <c r="D84" i="4"/>
  <c r="E84" i="4"/>
  <c r="D85" i="4"/>
  <c r="E85" i="4"/>
  <c r="E57" i="4"/>
  <c r="D57" i="4"/>
  <c r="D93" i="4"/>
  <c r="E93" i="4"/>
  <c r="D51" i="4"/>
  <c r="E51" i="4"/>
  <c r="E65" i="4"/>
  <c r="D65" i="4"/>
  <c r="E89" i="4"/>
  <c r="D89" i="4"/>
  <c r="D95" i="4"/>
  <c r="E95" i="4"/>
  <c r="D61" i="4"/>
  <c r="E61" i="4"/>
  <c r="D92" i="4"/>
  <c r="E92" i="4"/>
  <c r="D101" i="4"/>
  <c r="E101" i="4"/>
  <c r="E17" i="4"/>
  <c r="D17" i="4"/>
  <c r="D36" i="4"/>
  <c r="E36" i="4"/>
  <c r="E82" i="4"/>
  <c r="D82" i="4"/>
  <c r="E9" i="4"/>
  <c r="D9" i="4"/>
  <c r="D107" i="4"/>
  <c r="E107" i="4"/>
  <c r="D19" i="4"/>
  <c r="E19" i="4"/>
  <c r="E97" i="4"/>
  <c r="D97" i="4"/>
  <c r="D60" i="4"/>
  <c r="E60" i="4"/>
  <c r="D29" i="4"/>
  <c r="E29" i="4"/>
  <c r="D13" i="4"/>
  <c r="E13" i="4"/>
  <c r="E81" i="4"/>
  <c r="D81" i="4"/>
  <c r="D52" i="4"/>
  <c r="E52" i="4"/>
  <c r="D55" i="4"/>
  <c r="E55" i="4"/>
  <c r="E66" i="4"/>
  <c r="D66" i="4"/>
  <c r="E105" i="4"/>
  <c r="D105" i="4"/>
  <c r="D62" i="4"/>
  <c r="E62" i="4"/>
  <c r="D46" i="4"/>
  <c r="E46" i="4"/>
  <c r="E39" i="4"/>
  <c r="D39" i="4"/>
  <c r="E41" i="4"/>
  <c r="D41" i="4"/>
  <c r="D44" i="4"/>
  <c r="E44" i="4"/>
  <c r="D12" i="4"/>
  <c r="E12" i="4"/>
  <c r="E40" i="4"/>
  <c r="D40" i="4"/>
  <c r="E25" i="4"/>
  <c r="D25" i="4"/>
  <c r="D78" i="4"/>
  <c r="E78" i="4"/>
  <c r="D27" i="4"/>
  <c r="E27" i="4"/>
  <c r="E106" i="4"/>
  <c r="D106" i="4"/>
  <c r="D69" i="4"/>
  <c r="E69" i="4"/>
  <c r="E58" i="4"/>
  <c r="D58" i="4"/>
  <c r="E64" i="4"/>
  <c r="D64" i="4"/>
  <c r="D43" i="4"/>
  <c r="E43" i="4"/>
  <c r="E24" i="4"/>
  <c r="D24" i="4"/>
  <c r="E74" i="4"/>
  <c r="D74" i="4"/>
  <c r="D83" i="4"/>
  <c r="E83" i="4"/>
  <c r="E71" i="4"/>
  <c r="D71" i="4"/>
  <c r="E23" i="4"/>
  <c r="D23" i="4"/>
  <c r="D20" i="4"/>
  <c r="E20" i="4"/>
  <c r="D21" i="4"/>
  <c r="E21" i="4"/>
  <c r="D26" i="4"/>
  <c r="E26" i="4"/>
  <c r="D108" i="4"/>
  <c r="E108" i="4"/>
  <c r="D100" i="4"/>
  <c r="E100" i="4"/>
  <c r="D59" i="4"/>
  <c r="E59" i="4"/>
  <c r="D68" i="4"/>
  <c r="E68" i="4"/>
  <c r="D28" i="4"/>
  <c r="E28" i="4"/>
  <c r="D70" i="4"/>
  <c r="E70" i="4"/>
  <c r="D14" i="4"/>
  <c r="E14" i="4"/>
  <c r="E80" i="4"/>
  <c r="D80" i="4"/>
  <c r="E18" i="4"/>
  <c r="D18" i="4"/>
  <c r="D79" i="4"/>
  <c r="E79" i="4"/>
  <c r="E32" i="4"/>
  <c r="D32" i="4"/>
  <c r="D37" i="4"/>
  <c r="E37" i="4"/>
  <c r="E98" i="4"/>
  <c r="D98" i="4"/>
  <c r="E31" i="4"/>
  <c r="D31" i="4"/>
  <c r="D30" i="4"/>
  <c r="E30" i="4"/>
  <c r="E73" i="4"/>
  <c r="D73" i="4"/>
  <c r="D77" i="4"/>
  <c r="E77" i="4"/>
  <c r="E103" i="4"/>
  <c r="D103" i="4"/>
  <c r="E48" i="4"/>
  <c r="D48" i="4"/>
  <c r="E72" i="4"/>
  <c r="D72" i="4"/>
  <c r="D99" i="4"/>
  <c r="E99" i="4"/>
  <c r="E50" i="4"/>
  <c r="D50" i="4"/>
  <c r="D15" i="4"/>
  <c r="E15" i="4"/>
  <c r="D45" i="4"/>
  <c r="E45" i="4"/>
  <c r="E87" i="4"/>
  <c r="D87" i="4"/>
  <c r="D91" i="4"/>
  <c r="E91" i="4"/>
  <c r="E63" i="4"/>
  <c r="D63" i="4"/>
  <c r="D75" i="4"/>
  <c r="E75" i="4"/>
  <c r="D22" i="4"/>
  <c r="E22" i="4"/>
  <c r="D54" i="4"/>
  <c r="E54" i="4"/>
  <c r="D86" i="4"/>
  <c r="E86" i="4"/>
  <c r="E49" i="4"/>
  <c r="D49" i="4"/>
  <c r="J19" i="1"/>
  <c r="J20" i="1" s="1"/>
  <c r="J25" i="1" s="1"/>
  <c r="J69" i="1" l="1"/>
  <c r="J74" i="1" s="1"/>
  <c r="J75" i="1" s="1"/>
  <c r="J77" i="1" s="1"/>
  <c r="J78" i="1" s="1"/>
  <c r="J70" i="1"/>
  <c r="J36" i="1"/>
  <c r="J37" i="1" s="1"/>
  <c r="J60" i="1" l="1"/>
  <c r="J55" i="1"/>
  <c r="J56" i="1" s="1"/>
  <c r="J83" i="1"/>
  <c r="C164" i="1" s="1"/>
  <c r="J39" i="1"/>
  <c r="L44" i="1" s="1"/>
  <c r="J30" i="1"/>
  <c r="J31" i="1" s="1"/>
  <c r="J33" i="1" s="1"/>
  <c r="J34" i="1" s="1"/>
  <c r="L45" i="1" l="1"/>
  <c r="M45" i="1" s="1"/>
  <c r="N45" i="1" s="1"/>
  <c r="O45" i="1" s="1"/>
  <c r="C213" i="1"/>
  <c r="K213" i="1" s="1"/>
  <c r="C160" i="1"/>
  <c r="K160" i="1" s="1"/>
  <c r="C195" i="1"/>
  <c r="K195" i="1" s="1"/>
  <c r="C148" i="1"/>
  <c r="K148" i="1" s="1"/>
  <c r="C187" i="1"/>
  <c r="K187" i="1" s="1"/>
  <c r="C198" i="1"/>
  <c r="K198" i="1" s="1"/>
  <c r="C190" i="1"/>
  <c r="K190" i="1" s="1"/>
  <c r="C135" i="1"/>
  <c r="K135" i="1" s="1"/>
  <c r="C173" i="1"/>
  <c r="K173" i="1" s="1"/>
  <c r="C197" i="1"/>
  <c r="K197" i="1" s="1"/>
  <c r="C222" i="1"/>
  <c r="K222" i="1" s="1"/>
  <c r="C166" i="1"/>
  <c r="K166" i="1" s="1"/>
  <c r="C217" i="1"/>
  <c r="K217" i="1" s="1"/>
  <c r="C230" i="1"/>
  <c r="K230" i="1" s="1"/>
  <c r="C178" i="1"/>
  <c r="K178" i="1" s="1"/>
  <c r="C139" i="1"/>
  <c r="K139" i="1" s="1"/>
  <c r="C184" i="1"/>
  <c r="K184" i="1" s="1"/>
  <c r="C137" i="1"/>
  <c r="K137" i="1" s="1"/>
  <c r="C223" i="1"/>
  <c r="K223" i="1" s="1"/>
  <c r="C234" i="1"/>
  <c r="K234" i="1" s="1"/>
  <c r="C155" i="1"/>
  <c r="K155" i="1" s="1"/>
  <c r="C204" i="1"/>
  <c r="K204" i="1" s="1"/>
  <c r="C149" i="1"/>
  <c r="K149" i="1" s="1"/>
  <c r="C212" i="1"/>
  <c r="K212" i="1" s="1"/>
  <c r="C168" i="1"/>
  <c r="K168" i="1" s="1"/>
  <c r="R93" i="1"/>
  <c r="K97" i="1" s="1"/>
  <c r="C233" i="1"/>
  <c r="K233" i="1" s="1"/>
  <c r="C181" i="1"/>
  <c r="K181" i="1" s="1"/>
  <c r="C188" i="1"/>
  <c r="K188" i="1" s="1"/>
  <c r="C203" i="1"/>
  <c r="K203" i="1" s="1"/>
  <c r="C144" i="1"/>
  <c r="K144" i="1" s="1"/>
  <c r="C140" i="1"/>
  <c r="K140" i="1" s="1"/>
  <c r="C219" i="1"/>
  <c r="K219" i="1" s="1"/>
  <c r="C183" i="1"/>
  <c r="K183" i="1" s="1"/>
  <c r="C189" i="1"/>
  <c r="K189" i="1" s="1"/>
  <c r="C147" i="1"/>
  <c r="K147" i="1" s="1"/>
  <c r="C196" i="1"/>
  <c r="K196" i="1" s="1"/>
  <c r="C226" i="1"/>
  <c r="K226" i="1" s="1"/>
  <c r="C182" i="1"/>
  <c r="K182" i="1" s="1"/>
  <c r="C158" i="1"/>
  <c r="K158" i="1" s="1"/>
  <c r="C161" i="1"/>
  <c r="K161" i="1" s="1"/>
  <c r="C220" i="1"/>
  <c r="K220" i="1" s="1"/>
  <c r="T112" i="1"/>
  <c r="N115" i="1" s="1"/>
  <c r="C228" i="1"/>
  <c r="K228" i="1" s="1"/>
  <c r="C141" i="1"/>
  <c r="K141" i="1" s="1"/>
  <c r="C175" i="1"/>
  <c r="K175" i="1" s="1"/>
  <c r="C156" i="1"/>
  <c r="K156" i="1" s="1"/>
  <c r="C154" i="1"/>
  <c r="K154" i="1" s="1"/>
  <c r="C199" i="1"/>
  <c r="K199" i="1" s="1"/>
  <c r="C146" i="1"/>
  <c r="K146" i="1" s="1"/>
  <c r="C224" i="1"/>
  <c r="K224" i="1" s="1"/>
  <c r="C193" i="1"/>
  <c r="K193" i="1" s="1"/>
  <c r="C171" i="1"/>
  <c r="K171" i="1" s="1"/>
  <c r="C207" i="1"/>
  <c r="K207" i="1" s="1"/>
  <c r="C163" i="1"/>
  <c r="K163" i="1" s="1"/>
  <c r="C151" i="1"/>
  <c r="K151" i="1" s="1"/>
  <c r="C186" i="1"/>
  <c r="K186" i="1" s="1"/>
  <c r="C218" i="1"/>
  <c r="K218" i="1" s="1"/>
  <c r="C210" i="1"/>
  <c r="K210" i="1" s="1"/>
  <c r="C208" i="1"/>
  <c r="K208" i="1" s="1"/>
  <c r="C211" i="1"/>
  <c r="K211" i="1" s="1"/>
  <c r="C138" i="1"/>
  <c r="K138" i="1" s="1"/>
  <c r="C216" i="1"/>
  <c r="K216" i="1" s="1"/>
  <c r="C145" i="1"/>
  <c r="K145" i="1" s="1"/>
  <c r="C179" i="1"/>
  <c r="K179" i="1" s="1"/>
  <c r="C201" i="1"/>
  <c r="K201" i="1" s="1"/>
  <c r="C165" i="1"/>
  <c r="K165" i="1" s="1"/>
  <c r="C227" i="1"/>
  <c r="K227" i="1" s="1"/>
  <c r="C153" i="1"/>
  <c r="K153" i="1" s="1"/>
  <c r="C209" i="1"/>
  <c r="K209" i="1" s="1"/>
  <c r="C167" i="1"/>
  <c r="K167" i="1" s="1"/>
  <c r="C159" i="1"/>
  <c r="K159" i="1" s="1"/>
  <c r="C174" i="1"/>
  <c r="K174" i="1" s="1"/>
  <c r="C150" i="1"/>
  <c r="K150" i="1" s="1"/>
  <c r="C185" i="1"/>
  <c r="K185" i="1" s="1"/>
  <c r="C172" i="1"/>
  <c r="K172" i="1" s="1"/>
  <c r="C169" i="1"/>
  <c r="K169" i="1" s="1"/>
  <c r="C206" i="1"/>
  <c r="K206" i="1" s="1"/>
  <c r="C192" i="1"/>
  <c r="K192" i="1" s="1"/>
  <c r="C170" i="1"/>
  <c r="K170" i="1" s="1"/>
  <c r="C221" i="1"/>
  <c r="K221" i="1" s="1"/>
  <c r="C225" i="1"/>
  <c r="K225" i="1" s="1"/>
  <c r="C136" i="1"/>
  <c r="K136" i="1" s="1"/>
  <c r="C176" i="1"/>
  <c r="K176" i="1" s="1"/>
  <c r="C205" i="1"/>
  <c r="K205" i="1" s="1"/>
  <c r="C180" i="1"/>
  <c r="K180" i="1" s="1"/>
  <c r="C214" i="1"/>
  <c r="K214" i="1" s="1"/>
  <c r="C143" i="1"/>
  <c r="K143" i="1" s="1"/>
  <c r="C215" i="1"/>
  <c r="K215" i="1" s="1"/>
  <c r="C157" i="1"/>
  <c r="K157" i="1" s="1"/>
  <c r="C231" i="1"/>
  <c r="K231" i="1" s="1"/>
  <c r="C202" i="1"/>
  <c r="K202" i="1" s="1"/>
  <c r="C177" i="1"/>
  <c r="K177" i="1" s="1"/>
  <c r="C162" i="1"/>
  <c r="K162" i="1" s="1"/>
  <c r="C191" i="1"/>
  <c r="K191" i="1" s="1"/>
  <c r="C200" i="1"/>
  <c r="K200" i="1" s="1"/>
  <c r="C232" i="1"/>
  <c r="K232" i="1" s="1"/>
  <c r="C194" i="1"/>
  <c r="K194" i="1" s="1"/>
  <c r="C229" i="1"/>
  <c r="K229" i="1" s="1"/>
  <c r="C152" i="1"/>
  <c r="K152" i="1" s="1"/>
  <c r="C142" i="1"/>
  <c r="K142" i="1" s="1"/>
  <c r="K164" i="1"/>
  <c r="M44" i="1"/>
  <c r="N44" i="1" s="1"/>
  <c r="O44" i="1" s="1"/>
  <c r="T44" i="1"/>
  <c r="O114" i="1" l="1"/>
  <c r="R112" i="1"/>
  <c r="K95" i="1"/>
  <c r="M94" i="1"/>
  <c r="P95" i="1"/>
  <c r="P116" i="1"/>
  <c r="Q95" i="1"/>
  <c r="Q113" i="1"/>
  <c r="N112" i="1"/>
  <c r="Q118" i="1"/>
  <c r="K117" i="1"/>
  <c r="T45" i="1"/>
  <c r="K116" i="1"/>
  <c r="J95" i="1"/>
  <c r="J93" i="1"/>
  <c r="M97" i="1"/>
  <c r="P93" i="1"/>
  <c r="P97" i="1"/>
  <c r="L95" i="1"/>
  <c r="M95" i="1"/>
  <c r="O94" i="1"/>
  <c r="Q96" i="1"/>
  <c r="L96" i="1"/>
  <c r="O93" i="1"/>
  <c r="J96" i="1"/>
  <c r="N95" i="1"/>
  <c r="O96" i="1"/>
  <c r="O95" i="1"/>
  <c r="Q94" i="1"/>
  <c r="M96" i="1"/>
  <c r="L97" i="1"/>
  <c r="Q93" i="1"/>
  <c r="P94" i="1"/>
  <c r="N94" i="1"/>
  <c r="K94" i="1"/>
  <c r="L94" i="1"/>
  <c r="O97" i="1"/>
  <c r="K96" i="1"/>
  <c r="L93" i="1"/>
  <c r="M93" i="1"/>
  <c r="P96" i="1"/>
  <c r="J97" i="1"/>
  <c r="N96" i="1"/>
  <c r="J94" i="1"/>
  <c r="L116" i="1"/>
  <c r="R115" i="1"/>
  <c r="M116" i="1"/>
  <c r="O113" i="1"/>
  <c r="O112" i="1"/>
  <c r="L117" i="1"/>
  <c r="R114" i="1"/>
  <c r="R113" i="1"/>
  <c r="K113" i="1"/>
  <c r="Q114" i="1"/>
  <c r="R116" i="1"/>
  <c r="L118" i="1"/>
  <c r="N93" i="1"/>
  <c r="K93" i="1"/>
  <c r="N97" i="1"/>
  <c r="L112" i="1"/>
  <c r="K118" i="1"/>
  <c r="N113" i="1"/>
  <c r="O115" i="1"/>
  <c r="L115" i="1"/>
  <c r="M117" i="1"/>
  <c r="L113" i="1"/>
  <c r="P117" i="1"/>
  <c r="P113" i="1"/>
  <c r="Q116" i="1"/>
  <c r="K112" i="1"/>
  <c r="N116" i="1"/>
  <c r="S115" i="1"/>
  <c r="L114" i="1"/>
  <c r="O117" i="1"/>
  <c r="S116" i="1"/>
  <c r="S114" i="1"/>
  <c r="P118" i="1"/>
  <c r="Q117" i="1"/>
  <c r="N114" i="1"/>
  <c r="R118" i="1"/>
  <c r="K114" i="1"/>
  <c r="P115" i="1"/>
  <c r="S117" i="1"/>
  <c r="R117" i="1"/>
  <c r="M114" i="1"/>
  <c r="M113" i="1"/>
  <c r="M118" i="1"/>
  <c r="O118" i="1"/>
  <c r="N117" i="1"/>
  <c r="P112" i="1"/>
  <c r="O116" i="1"/>
  <c r="K115" i="1"/>
  <c r="Q115" i="1"/>
  <c r="S118" i="1"/>
  <c r="Q112" i="1"/>
  <c r="S112" i="1"/>
  <c r="S113" i="1"/>
  <c r="N118" i="1"/>
  <c r="P114" i="1"/>
  <c r="M112" i="1"/>
  <c r="M115" i="1"/>
  <c r="Q44" i="1"/>
  <c r="P44" i="1"/>
  <c r="V44" i="1" s="1"/>
  <c r="P45" i="1"/>
  <c r="Q45" i="1"/>
  <c r="R45" i="1"/>
  <c r="X45" i="1" s="1"/>
  <c r="R44" i="1"/>
  <c r="X44" i="1" s="1"/>
  <c r="R94" i="1" l="1"/>
  <c r="T113" i="1"/>
  <c r="P127" i="1" s="1"/>
  <c r="V45" i="1"/>
  <c r="J49" i="1" s="1"/>
  <c r="P128" i="1" l="1"/>
  <c r="R128" i="1"/>
  <c r="Q127" i="1"/>
  <c r="P126" i="1"/>
  <c r="O125" i="1"/>
  <c r="O123" i="1"/>
  <c r="K126" i="1"/>
  <c r="L128" i="1"/>
  <c r="K125" i="1"/>
  <c r="M128" i="1"/>
  <c r="Q126" i="1"/>
  <c r="Q124" i="1"/>
  <c r="S126" i="1"/>
  <c r="O128" i="1"/>
  <c r="L123" i="1"/>
  <c r="P123" i="1"/>
  <c r="O124" i="1"/>
  <c r="M122" i="1"/>
  <c r="L126" i="1"/>
  <c r="R125" i="1"/>
  <c r="M126" i="1"/>
  <c r="L125" i="1"/>
  <c r="L127" i="1"/>
  <c r="R122" i="1"/>
  <c r="R124" i="1"/>
  <c r="N125" i="1"/>
  <c r="O126" i="1"/>
  <c r="R123" i="1"/>
  <c r="M127" i="1"/>
  <c r="K124" i="1"/>
  <c r="N127" i="1"/>
  <c r="M123" i="1"/>
  <c r="N123" i="1"/>
  <c r="K127" i="1"/>
  <c r="Q122" i="1"/>
  <c r="Q125" i="1"/>
  <c r="S122" i="1"/>
  <c r="Q128" i="1"/>
  <c r="L124" i="1"/>
  <c r="M125" i="1"/>
  <c r="P124" i="1"/>
  <c r="N126" i="1"/>
  <c r="P125" i="1"/>
  <c r="M124" i="1"/>
  <c r="S123" i="1"/>
  <c r="P122" i="1"/>
  <c r="K122" i="1"/>
  <c r="S124" i="1"/>
  <c r="O127" i="1"/>
  <c r="Q123" i="1"/>
  <c r="K128" i="1"/>
  <c r="N124" i="1"/>
  <c r="N122" i="1"/>
  <c r="R127" i="1"/>
  <c r="K123" i="1"/>
  <c r="S125" i="1"/>
  <c r="O122" i="1"/>
  <c r="L122" i="1"/>
  <c r="R126" i="1"/>
  <c r="N128" i="1"/>
  <c r="S128" i="1"/>
  <c r="S127" i="1"/>
  <c r="J58" i="1"/>
  <c r="J59" i="1" s="1"/>
  <c r="T122" i="1" l="1"/>
  <c r="J61" i="1"/>
  <c r="J62" i="1" s="1"/>
  <c r="J64" i="1" s="1"/>
  <c r="J67" i="1" s="1"/>
  <c r="A3" i="4" s="1"/>
  <c r="K2" i="4" s="1"/>
  <c r="K3" i="4" s="1"/>
  <c r="K4" i="4" l="1"/>
  <c r="K5" i="4"/>
  <c r="J82" i="1"/>
  <c r="AB130" i="1" s="1"/>
  <c r="J79" i="1"/>
  <c r="J80" i="1" s="1"/>
  <c r="J81" i="1" s="1"/>
  <c r="D184" i="1" l="1"/>
  <c r="E184" i="1" s="1"/>
  <c r="F184" i="1" s="1"/>
  <c r="D179" i="1"/>
  <c r="E179" i="1" s="1"/>
  <c r="F179" i="1" s="1"/>
  <c r="D163" i="1"/>
  <c r="E163" i="1" s="1"/>
  <c r="F163" i="1" s="1"/>
  <c r="D201" i="1"/>
  <c r="E201" i="1" s="1"/>
  <c r="F201" i="1" s="1"/>
  <c r="D203" i="1"/>
  <c r="E203" i="1" s="1"/>
  <c r="F203" i="1" s="1"/>
  <c r="D223" i="1"/>
  <c r="E223" i="1" s="1"/>
  <c r="F223" i="1" s="1"/>
  <c r="D174" i="1"/>
  <c r="E174" i="1" s="1"/>
  <c r="F174" i="1" s="1"/>
  <c r="D164" i="1"/>
  <c r="E164" i="1" s="1"/>
  <c r="F164" i="1" s="1"/>
  <c r="D138" i="1"/>
  <c r="E138" i="1" s="1"/>
  <c r="F138" i="1" s="1"/>
  <c r="D187" i="1"/>
  <c r="E187" i="1" s="1"/>
  <c r="F187" i="1" s="1"/>
  <c r="D169" i="1"/>
  <c r="E169" i="1" s="1"/>
  <c r="F169" i="1" s="1"/>
  <c r="D210" i="1"/>
  <c r="E210" i="1" s="1"/>
  <c r="F210" i="1" s="1"/>
  <c r="D212" i="1"/>
  <c r="E212" i="1" s="1"/>
  <c r="F212" i="1" s="1"/>
  <c r="D150" i="1"/>
  <c r="E150" i="1" s="1"/>
  <c r="F150" i="1" s="1"/>
  <c r="D191" i="1"/>
  <c r="E191" i="1" s="1"/>
  <c r="F191" i="1" s="1"/>
  <c r="D214" i="1"/>
  <c r="E214" i="1" s="1"/>
  <c r="F214" i="1" s="1"/>
  <c r="D216" i="1"/>
  <c r="E216" i="1" s="1"/>
  <c r="F216" i="1" s="1"/>
  <c r="D160" i="1"/>
  <c r="E160" i="1" s="1"/>
  <c r="F160" i="1" s="1"/>
  <c r="D137" i="1"/>
  <c r="E137" i="1" s="1"/>
  <c r="F137" i="1" s="1"/>
  <c r="D177" i="1"/>
  <c r="E177" i="1" s="1"/>
  <c r="F177" i="1" s="1"/>
  <c r="D142" i="1"/>
  <c r="E142" i="1" s="1"/>
  <c r="F142" i="1" s="1"/>
  <c r="D165" i="1"/>
  <c r="E165" i="1" s="1"/>
  <c r="F165" i="1" s="1"/>
  <c r="D178" i="1"/>
  <c r="E178" i="1" s="1"/>
  <c r="F178" i="1" s="1"/>
  <c r="D227" i="1"/>
  <c r="E227" i="1" s="1"/>
  <c r="F227" i="1" s="1"/>
  <c r="D152" i="1"/>
  <c r="E152" i="1" s="1"/>
  <c r="F152" i="1" s="1"/>
  <c r="D166" i="1"/>
  <c r="E166" i="1" s="1"/>
  <c r="F166" i="1" s="1"/>
  <c r="D167" i="1"/>
  <c r="E167" i="1" s="1"/>
  <c r="F167" i="1" s="1"/>
  <c r="D139" i="1"/>
  <c r="E139" i="1" s="1"/>
  <c r="F139" i="1" s="1"/>
  <c r="D232" i="1"/>
  <c r="E232" i="1" s="1"/>
  <c r="F232" i="1" s="1"/>
  <c r="D136" i="1"/>
  <c r="E136" i="1" s="1"/>
  <c r="F136" i="1" s="1"/>
  <c r="D226" i="1"/>
  <c r="E226" i="1" s="1"/>
  <c r="F226" i="1" s="1"/>
  <c r="D197" i="1"/>
  <c r="E197" i="1" s="1"/>
  <c r="F197" i="1" s="1"/>
  <c r="D231" i="1"/>
  <c r="E231" i="1" s="1"/>
  <c r="F231" i="1" s="1"/>
  <c r="D146" i="1"/>
  <c r="E146" i="1" s="1"/>
  <c r="F146" i="1" s="1"/>
  <c r="D171" i="1"/>
  <c r="E171" i="1" s="1"/>
  <c r="F171" i="1" s="1"/>
  <c r="D196" i="1"/>
  <c r="E196" i="1" s="1"/>
  <c r="F196" i="1" s="1"/>
  <c r="D204" i="1"/>
  <c r="E204" i="1" s="1"/>
  <c r="F204" i="1" s="1"/>
  <c r="D185" i="1"/>
  <c r="E185" i="1" s="1"/>
  <c r="F185" i="1" s="1"/>
  <c r="D209" i="1"/>
  <c r="E209" i="1" s="1"/>
  <c r="F209" i="1" s="1"/>
  <c r="D208" i="1"/>
  <c r="E208" i="1" s="1"/>
  <c r="F208" i="1" s="1"/>
  <c r="D135" i="1"/>
  <c r="E135" i="1" s="1"/>
  <c r="F135" i="1" s="1"/>
  <c r="D172" i="1"/>
  <c r="E172" i="1" s="1"/>
  <c r="F172" i="1" s="1"/>
  <c r="D162" i="1"/>
  <c r="E162" i="1" s="1"/>
  <c r="F162" i="1" s="1"/>
  <c r="D193" i="1"/>
  <c r="E193" i="1" s="1"/>
  <c r="F193" i="1" s="1"/>
  <c r="D228" i="1"/>
  <c r="E228" i="1" s="1"/>
  <c r="F228" i="1" s="1"/>
  <c r="D176" i="1"/>
  <c r="E176" i="1" s="1"/>
  <c r="F176" i="1" s="1"/>
  <c r="D168" i="1"/>
  <c r="E168" i="1" s="1"/>
  <c r="F168" i="1" s="1"/>
  <c r="D180" i="1"/>
  <c r="E180" i="1" s="1"/>
  <c r="F180" i="1" s="1"/>
  <c r="D140" i="1"/>
  <c r="E140" i="1" s="1"/>
  <c r="F140" i="1" s="1"/>
  <c r="D206" i="1"/>
  <c r="E206" i="1" s="1"/>
  <c r="F206" i="1" s="1"/>
  <c r="D192" i="1"/>
  <c r="E192" i="1" s="1"/>
  <c r="F192" i="1" s="1"/>
  <c r="D219" i="1"/>
  <c r="E219" i="1" s="1"/>
  <c r="F219" i="1" s="1"/>
  <c r="D225" i="1"/>
  <c r="E225" i="1" s="1"/>
  <c r="F225" i="1" s="1"/>
  <c r="D218" i="1"/>
  <c r="E218" i="1" s="1"/>
  <c r="F218" i="1" s="1"/>
  <c r="D222" i="1"/>
  <c r="E222" i="1" s="1"/>
  <c r="F222" i="1" s="1"/>
  <c r="D143" i="1"/>
  <c r="E143" i="1" s="1"/>
  <c r="F143" i="1" s="1"/>
  <c r="D145" i="1"/>
  <c r="E145" i="1" s="1"/>
  <c r="F145" i="1" s="1"/>
  <c r="D157" i="1"/>
  <c r="E157" i="1" s="1"/>
  <c r="F157" i="1" s="1"/>
  <c r="D189" i="1"/>
  <c r="E189" i="1" s="1"/>
  <c r="F189" i="1" s="1"/>
  <c r="D205" i="1"/>
  <c r="E205" i="1" s="1"/>
  <c r="F205" i="1" s="1"/>
  <c r="D229" i="1"/>
  <c r="E229" i="1" s="1"/>
  <c r="F229" i="1" s="1"/>
  <c r="D233" i="1"/>
  <c r="E233" i="1" s="1"/>
  <c r="F233" i="1" s="1"/>
  <c r="D181" i="1"/>
  <c r="E181" i="1" s="1"/>
  <c r="F181" i="1" s="1"/>
  <c r="D148" i="1"/>
  <c r="E148" i="1" s="1"/>
  <c r="F148" i="1" s="1"/>
  <c r="D149" i="1"/>
  <c r="E149" i="1" s="1"/>
  <c r="F149" i="1" s="1"/>
  <c r="D158" i="1"/>
  <c r="E158" i="1" s="1"/>
  <c r="F158" i="1" s="1"/>
  <c r="D159" i="1"/>
  <c r="E159" i="1" s="1"/>
  <c r="F159" i="1" s="1"/>
  <c r="D230" i="1"/>
  <c r="E230" i="1" s="1"/>
  <c r="F230" i="1" s="1"/>
  <c r="D156" i="1"/>
  <c r="E156" i="1" s="1"/>
  <c r="F156" i="1" s="1"/>
  <c r="D224" i="1"/>
  <c r="E224" i="1" s="1"/>
  <c r="F224" i="1" s="1"/>
  <c r="D161" i="1"/>
  <c r="E161" i="1" s="1"/>
  <c r="F161" i="1" s="1"/>
  <c r="D195" i="1"/>
  <c r="E195" i="1" s="1"/>
  <c r="F195" i="1" s="1"/>
  <c r="D182" i="1"/>
  <c r="E182" i="1" s="1"/>
  <c r="F182" i="1" s="1"/>
  <c r="D154" i="1"/>
  <c r="E154" i="1" s="1"/>
  <c r="F154" i="1" s="1"/>
  <c r="D211" i="1"/>
  <c r="E211" i="1" s="1"/>
  <c r="F211" i="1" s="1"/>
  <c r="D151" i="1"/>
  <c r="E151" i="1" s="1"/>
  <c r="F151" i="1" s="1"/>
  <c r="D217" i="1"/>
  <c r="E217" i="1" s="1"/>
  <c r="F217" i="1" s="1"/>
  <c r="D234" i="1"/>
  <c r="E234" i="1" s="1"/>
  <c r="F234" i="1" s="1"/>
  <c r="D170" i="1"/>
  <c r="E170" i="1" s="1"/>
  <c r="F170" i="1" s="1"/>
  <c r="D198" i="1"/>
  <c r="E198" i="1" s="1"/>
  <c r="F198" i="1" s="1"/>
  <c r="D200" i="1"/>
  <c r="E200" i="1" s="1"/>
  <c r="F200" i="1" s="1"/>
  <c r="D194" i="1"/>
  <c r="E194" i="1" s="1"/>
  <c r="F194" i="1" s="1"/>
  <c r="D213" i="1"/>
  <c r="E213" i="1" s="1"/>
  <c r="F213" i="1" s="1"/>
  <c r="D147" i="1"/>
  <c r="E147" i="1" s="1"/>
  <c r="F147" i="1" s="1"/>
  <c r="D202" i="1"/>
  <c r="E202" i="1" s="1"/>
  <c r="F202" i="1" s="1"/>
  <c r="D220" i="1"/>
  <c r="E220" i="1" s="1"/>
  <c r="F220" i="1" s="1"/>
  <c r="D186" i="1"/>
  <c r="E186" i="1" s="1"/>
  <c r="F186" i="1" s="1"/>
  <c r="D183" i="1"/>
  <c r="E183" i="1" s="1"/>
  <c r="F183" i="1" s="1"/>
  <c r="D144" i="1"/>
  <c r="E144" i="1" s="1"/>
  <c r="F144" i="1" s="1"/>
  <c r="D190" i="1"/>
  <c r="E190" i="1" s="1"/>
  <c r="F190" i="1" s="1"/>
  <c r="D153" i="1"/>
  <c r="E153" i="1" s="1"/>
  <c r="F153" i="1" s="1"/>
  <c r="D175" i="1"/>
  <c r="E175" i="1" s="1"/>
  <c r="F175" i="1" s="1"/>
  <c r="D221" i="1"/>
  <c r="E221" i="1" s="1"/>
  <c r="F221" i="1" s="1"/>
  <c r="D173" i="1"/>
  <c r="E173" i="1" s="1"/>
  <c r="F173" i="1" s="1"/>
  <c r="D215" i="1"/>
  <c r="E215" i="1" s="1"/>
  <c r="F215" i="1" s="1"/>
  <c r="D188" i="1"/>
  <c r="E188" i="1" s="1"/>
  <c r="F188" i="1" s="1"/>
  <c r="D155" i="1"/>
  <c r="E155" i="1" s="1"/>
  <c r="F155" i="1" s="1"/>
  <c r="D141" i="1"/>
  <c r="E141" i="1" s="1"/>
  <c r="F141" i="1" s="1"/>
  <c r="D207" i="1"/>
  <c r="E207" i="1" s="1"/>
  <c r="F207" i="1" s="1"/>
  <c r="D199" i="1"/>
  <c r="E199" i="1" s="1"/>
  <c r="F199" i="1" s="1"/>
  <c r="I188" i="1" l="1"/>
  <c r="H188" i="1"/>
  <c r="G188" i="1"/>
  <c r="I183" i="1"/>
  <c r="H183" i="1"/>
  <c r="G183" i="1"/>
  <c r="I198" i="1"/>
  <c r="H198" i="1"/>
  <c r="G198" i="1"/>
  <c r="H195" i="1"/>
  <c r="G195" i="1"/>
  <c r="I195" i="1"/>
  <c r="I148" i="1"/>
  <c r="G148" i="1"/>
  <c r="H148" i="1"/>
  <c r="I143" i="1"/>
  <c r="H143" i="1"/>
  <c r="G143" i="1"/>
  <c r="I180" i="1"/>
  <c r="G180" i="1"/>
  <c r="H180" i="1"/>
  <c r="G208" i="1"/>
  <c r="I208" i="1"/>
  <c r="H208" i="1"/>
  <c r="G197" i="1"/>
  <c r="H197" i="1"/>
  <c r="I197" i="1"/>
  <c r="H227" i="1"/>
  <c r="I227" i="1"/>
  <c r="G227" i="1"/>
  <c r="I214" i="1"/>
  <c r="H214" i="1"/>
  <c r="G214" i="1"/>
  <c r="H164" i="1"/>
  <c r="P164" i="1" s="1"/>
  <c r="G164" i="1"/>
  <c r="I164" i="1"/>
  <c r="G170" i="1"/>
  <c r="H170" i="1"/>
  <c r="I170" i="1"/>
  <c r="H168" i="1"/>
  <c r="G168" i="1"/>
  <c r="I168" i="1"/>
  <c r="G178" i="1"/>
  <c r="H178" i="1"/>
  <c r="I178" i="1"/>
  <c r="I220" i="1"/>
  <c r="G220" i="1"/>
  <c r="H220" i="1"/>
  <c r="I218" i="1"/>
  <c r="H218" i="1"/>
  <c r="G218" i="1"/>
  <c r="H165" i="1"/>
  <c r="G165" i="1"/>
  <c r="I165" i="1"/>
  <c r="I150" i="1"/>
  <c r="G150" i="1"/>
  <c r="H150" i="1"/>
  <c r="I223" i="1"/>
  <c r="H223" i="1"/>
  <c r="G223" i="1"/>
  <c r="I221" i="1"/>
  <c r="G221" i="1"/>
  <c r="H221" i="1"/>
  <c r="H202" i="1"/>
  <c r="I202" i="1"/>
  <c r="G202" i="1"/>
  <c r="G217" i="1"/>
  <c r="I217" i="1"/>
  <c r="H217" i="1"/>
  <c r="I156" i="1"/>
  <c r="G156" i="1"/>
  <c r="H156" i="1"/>
  <c r="P156" i="1" s="1"/>
  <c r="G229" i="1"/>
  <c r="H229" i="1"/>
  <c r="I229" i="1"/>
  <c r="G225" i="1"/>
  <c r="H225" i="1"/>
  <c r="I225" i="1"/>
  <c r="I228" i="1"/>
  <c r="H228" i="1"/>
  <c r="G228" i="1"/>
  <c r="I204" i="1"/>
  <c r="H204" i="1"/>
  <c r="G204" i="1"/>
  <c r="I232" i="1"/>
  <c r="G232" i="1"/>
  <c r="H232" i="1"/>
  <c r="I142" i="1"/>
  <c r="G142" i="1"/>
  <c r="H142" i="1"/>
  <c r="I212" i="1"/>
  <c r="H212" i="1"/>
  <c r="G212" i="1"/>
  <c r="I203" i="1"/>
  <c r="H203" i="1"/>
  <c r="G203" i="1"/>
  <c r="I199" i="1"/>
  <c r="H199" i="1"/>
  <c r="G199" i="1"/>
  <c r="H175" i="1"/>
  <c r="G175" i="1"/>
  <c r="I175" i="1"/>
  <c r="G147" i="1"/>
  <c r="H147" i="1"/>
  <c r="I147" i="1"/>
  <c r="I151" i="1"/>
  <c r="H151" i="1"/>
  <c r="G151" i="1"/>
  <c r="I230" i="1"/>
  <c r="G230" i="1"/>
  <c r="H230" i="1"/>
  <c r="G205" i="1"/>
  <c r="H205" i="1"/>
  <c r="I205" i="1"/>
  <c r="I219" i="1"/>
  <c r="H219" i="1"/>
  <c r="G219" i="1"/>
  <c r="I193" i="1"/>
  <c r="H193" i="1"/>
  <c r="G193" i="1"/>
  <c r="I196" i="1"/>
  <c r="H196" i="1"/>
  <c r="G196" i="1"/>
  <c r="M196" i="1" s="1"/>
  <c r="A73" i="10" s="1"/>
  <c r="C73" i="10" s="1"/>
  <c r="H139" i="1"/>
  <c r="P139" i="1" s="1"/>
  <c r="I139" i="1"/>
  <c r="G139" i="1"/>
  <c r="I177" i="1"/>
  <c r="G177" i="1"/>
  <c r="H177" i="1"/>
  <c r="I210" i="1"/>
  <c r="G210" i="1"/>
  <c r="H210" i="1"/>
  <c r="G201" i="1"/>
  <c r="I201" i="1"/>
  <c r="H201" i="1"/>
  <c r="H186" i="1"/>
  <c r="I186" i="1"/>
  <c r="G186" i="1"/>
  <c r="I222" i="1"/>
  <c r="G222" i="1"/>
  <c r="H222" i="1"/>
  <c r="I226" i="1"/>
  <c r="H226" i="1"/>
  <c r="G226" i="1"/>
  <c r="I234" i="1"/>
  <c r="G234" i="1"/>
  <c r="H234" i="1"/>
  <c r="P234" i="1" s="1"/>
  <c r="G176" i="1"/>
  <c r="H176" i="1"/>
  <c r="I176" i="1"/>
  <c r="I153" i="1"/>
  <c r="G153" i="1"/>
  <c r="H153" i="1"/>
  <c r="I159" i="1"/>
  <c r="H159" i="1"/>
  <c r="P159" i="1" s="1"/>
  <c r="G159" i="1"/>
  <c r="I192" i="1"/>
  <c r="H192" i="1"/>
  <c r="G192" i="1"/>
  <c r="I171" i="1"/>
  <c r="H171" i="1"/>
  <c r="G171" i="1"/>
  <c r="H167" i="1"/>
  <c r="G167" i="1"/>
  <c r="I167" i="1"/>
  <c r="I163" i="1"/>
  <c r="H163" i="1"/>
  <c r="G163" i="1"/>
  <c r="I215" i="1"/>
  <c r="H215" i="1"/>
  <c r="G215" i="1"/>
  <c r="I181" i="1"/>
  <c r="G181" i="1"/>
  <c r="H181" i="1"/>
  <c r="I191" i="1"/>
  <c r="G191" i="1"/>
  <c r="H191" i="1"/>
  <c r="I224" i="1"/>
  <c r="H224" i="1"/>
  <c r="G224" i="1"/>
  <c r="M224" i="1" s="1"/>
  <c r="A101" i="10" s="1"/>
  <c r="C101" i="10" s="1"/>
  <c r="G136" i="1"/>
  <c r="I136" i="1"/>
  <c r="H136" i="1"/>
  <c r="P136" i="1" s="1"/>
  <c r="I207" i="1"/>
  <c r="G207" i="1"/>
  <c r="H207" i="1"/>
  <c r="G213" i="1"/>
  <c r="I213" i="1"/>
  <c r="H213" i="1"/>
  <c r="H189" i="1"/>
  <c r="G189" i="1"/>
  <c r="I189" i="1"/>
  <c r="G162" i="1"/>
  <c r="H162" i="1"/>
  <c r="I162" i="1"/>
  <c r="I137" i="1"/>
  <c r="H137" i="1"/>
  <c r="G137" i="1"/>
  <c r="I141" i="1"/>
  <c r="G141" i="1"/>
  <c r="H141" i="1"/>
  <c r="I190" i="1"/>
  <c r="G190" i="1"/>
  <c r="H190" i="1"/>
  <c r="I194" i="1"/>
  <c r="H194" i="1"/>
  <c r="P194" i="1" s="1"/>
  <c r="G194" i="1"/>
  <c r="I154" i="1"/>
  <c r="G154" i="1"/>
  <c r="H154" i="1"/>
  <c r="P154" i="1" s="1"/>
  <c r="I158" i="1"/>
  <c r="H158" i="1"/>
  <c r="P158" i="1" s="1"/>
  <c r="G158" i="1"/>
  <c r="I157" i="1"/>
  <c r="G157" i="1"/>
  <c r="H157" i="1"/>
  <c r="I206" i="1"/>
  <c r="G206" i="1"/>
  <c r="H206" i="1"/>
  <c r="I172" i="1"/>
  <c r="G172" i="1"/>
  <c r="H172" i="1"/>
  <c r="I146" i="1"/>
  <c r="H146" i="1"/>
  <c r="P146" i="1" s="1"/>
  <c r="G146" i="1"/>
  <c r="I166" i="1"/>
  <c r="H166" i="1"/>
  <c r="G166" i="1"/>
  <c r="I160" i="1"/>
  <c r="H160" i="1"/>
  <c r="G160" i="1"/>
  <c r="H187" i="1"/>
  <c r="G187" i="1"/>
  <c r="I187" i="1"/>
  <c r="I179" i="1"/>
  <c r="H179" i="1"/>
  <c r="G179" i="1"/>
  <c r="I161" i="1"/>
  <c r="H161" i="1"/>
  <c r="G161" i="1"/>
  <c r="I209" i="1"/>
  <c r="G209" i="1"/>
  <c r="H209" i="1"/>
  <c r="I174" i="1"/>
  <c r="G174" i="1"/>
  <c r="H174" i="1"/>
  <c r="I173" i="1"/>
  <c r="H173" i="1"/>
  <c r="G173" i="1"/>
  <c r="G233" i="1"/>
  <c r="H233" i="1"/>
  <c r="P233" i="1" s="1"/>
  <c r="I233" i="1"/>
  <c r="H185" i="1"/>
  <c r="I185" i="1"/>
  <c r="G185" i="1"/>
  <c r="I211" i="1"/>
  <c r="G211" i="1"/>
  <c r="H211" i="1"/>
  <c r="I169" i="1"/>
  <c r="G169" i="1"/>
  <c r="H169" i="1"/>
  <c r="I155" i="1"/>
  <c r="H155" i="1"/>
  <c r="P155" i="1" s="1"/>
  <c r="G155" i="1"/>
  <c r="I144" i="1"/>
  <c r="H144" i="1"/>
  <c r="G144" i="1"/>
  <c r="I200" i="1"/>
  <c r="G200" i="1"/>
  <c r="H200" i="1"/>
  <c r="I182" i="1"/>
  <c r="H182" i="1"/>
  <c r="G182" i="1"/>
  <c r="I149" i="1"/>
  <c r="G149" i="1"/>
  <c r="H149" i="1"/>
  <c r="I145" i="1"/>
  <c r="H145" i="1"/>
  <c r="P145" i="1" s="1"/>
  <c r="G145" i="1"/>
  <c r="I140" i="1"/>
  <c r="H140" i="1"/>
  <c r="P140" i="1" s="1"/>
  <c r="G140" i="1"/>
  <c r="I135" i="1"/>
  <c r="O135" i="1" s="1"/>
  <c r="H135" i="1"/>
  <c r="G135" i="1"/>
  <c r="M135" i="1" s="1"/>
  <c r="I231" i="1"/>
  <c r="G231" i="1"/>
  <c r="H231" i="1"/>
  <c r="I152" i="1"/>
  <c r="H152" i="1"/>
  <c r="G152" i="1"/>
  <c r="G216" i="1"/>
  <c r="I216" i="1"/>
  <c r="H216" i="1"/>
  <c r="I138" i="1"/>
  <c r="H138" i="1"/>
  <c r="G138" i="1"/>
  <c r="I184" i="1"/>
  <c r="H184" i="1"/>
  <c r="P184" i="1" s="1"/>
  <c r="G184" i="1"/>
  <c r="A12" i="11" l="1"/>
  <c r="C12" i="11" s="1"/>
  <c r="D12" i="11" s="1"/>
  <c r="E12" i="11" s="1"/>
  <c r="A12" i="10"/>
  <c r="C12" i="10" s="1"/>
  <c r="D12" i="10" s="1"/>
  <c r="E12" i="10" s="1"/>
  <c r="M231" i="1"/>
  <c r="A108" i="10" s="1"/>
  <c r="C108" i="10" s="1"/>
  <c r="D108" i="10" s="1"/>
  <c r="E108" i="10" s="1"/>
  <c r="M144" i="1"/>
  <c r="A21" i="10" s="1"/>
  <c r="C21" i="10" s="1"/>
  <c r="D21" i="10" s="1"/>
  <c r="E21" i="10" s="1"/>
  <c r="M226" i="1"/>
  <c r="A103" i="10" s="1"/>
  <c r="C103" i="10" s="1"/>
  <c r="D101" i="10"/>
  <c r="E101" i="10" s="1"/>
  <c r="M215" i="1"/>
  <c r="A92" i="10" s="1"/>
  <c r="C92" i="10" s="1"/>
  <c r="D73" i="10"/>
  <c r="E73" i="10" s="1"/>
  <c r="M199" i="1"/>
  <c r="A76" i="10" s="1"/>
  <c r="C76" i="10" s="1"/>
  <c r="M157" i="1"/>
  <c r="A34" i="10" s="1"/>
  <c r="C34" i="10" s="1"/>
  <c r="M160" i="1"/>
  <c r="A37" i="10" s="1"/>
  <c r="C37" i="10" s="1"/>
  <c r="M185" i="1"/>
  <c r="A62" i="10" s="1"/>
  <c r="C62" i="10" s="1"/>
  <c r="M203" i="1"/>
  <c r="A80" i="10" s="1"/>
  <c r="C80" i="10" s="1"/>
  <c r="M191" i="1"/>
  <c r="A68" i="10" s="1"/>
  <c r="C68" i="10" s="1"/>
  <c r="M200" i="1"/>
  <c r="A77" i="10" s="1"/>
  <c r="C77" i="10" s="1"/>
  <c r="M189" i="1"/>
  <c r="A66" i="10" s="1"/>
  <c r="C66" i="10" s="1"/>
  <c r="M222" i="1"/>
  <c r="A99" i="10" s="1"/>
  <c r="C99" i="10" s="1"/>
  <c r="M230" i="1"/>
  <c r="A107" i="10" s="1"/>
  <c r="C107" i="10" s="1"/>
  <c r="M193" i="1"/>
  <c r="A70" i="10" s="1"/>
  <c r="C70" i="10" s="1"/>
  <c r="M205" i="1"/>
  <c r="A82" i="10" s="1"/>
  <c r="C82" i="10" s="1"/>
  <c r="M219" i="1"/>
  <c r="A96" i="10" s="1"/>
  <c r="C96" i="10" s="1"/>
  <c r="M209" i="1"/>
  <c r="A86" i="10" s="1"/>
  <c r="C86" i="10" s="1"/>
  <c r="M228" i="1"/>
  <c r="A105" i="10" s="1"/>
  <c r="C105" i="10" s="1"/>
  <c r="O211" i="1"/>
  <c r="O228" i="1"/>
  <c r="O203" i="1"/>
  <c r="O225" i="1"/>
  <c r="O220" i="1"/>
  <c r="O198" i="1"/>
  <c r="O231" i="1"/>
  <c r="O185" i="1"/>
  <c r="O226" i="1"/>
  <c r="O201" i="1"/>
  <c r="O193" i="1"/>
  <c r="O216" i="1"/>
  <c r="O194" i="1"/>
  <c r="O192" i="1"/>
  <c r="O230" i="1"/>
  <c r="O232" i="1"/>
  <c r="O221" i="1"/>
  <c r="O227" i="1"/>
  <c r="O207" i="1"/>
  <c r="O191" i="1"/>
  <c r="O214" i="1"/>
  <c r="O195" i="1"/>
  <c r="O222" i="1"/>
  <c r="O219" i="1"/>
  <c r="O212" i="1"/>
  <c r="O229" i="1"/>
  <c r="O197" i="1"/>
  <c r="O217" i="1"/>
  <c r="M233" i="1"/>
  <c r="A110" i="10" s="1"/>
  <c r="C110" i="10" s="1"/>
  <c r="O187" i="1"/>
  <c r="O190" i="1"/>
  <c r="O224" i="1"/>
  <c r="O210" i="1"/>
  <c r="O205" i="1"/>
  <c r="O204" i="1"/>
  <c r="O223" i="1"/>
  <c r="O189" i="1"/>
  <c r="O208" i="1"/>
  <c r="O200" i="1"/>
  <c r="O233" i="1"/>
  <c r="O213" i="1"/>
  <c r="O209" i="1"/>
  <c r="O206" i="1"/>
  <c r="O215" i="1"/>
  <c r="O234" i="1"/>
  <c r="O186" i="1"/>
  <c r="O196" i="1"/>
  <c r="O199" i="1"/>
  <c r="O202" i="1"/>
  <c r="O218" i="1"/>
  <c r="O188" i="1"/>
  <c r="O173" i="1"/>
  <c r="O146" i="1"/>
  <c r="O141" i="1"/>
  <c r="O153" i="1"/>
  <c r="O177" i="1"/>
  <c r="O150" i="1"/>
  <c r="O170" i="1"/>
  <c r="O140" i="1"/>
  <c r="O143" i="1"/>
  <c r="O155" i="1"/>
  <c r="O161" i="1"/>
  <c r="O157" i="1"/>
  <c r="O136" i="1"/>
  <c r="O163" i="1"/>
  <c r="O176" i="1"/>
  <c r="O175" i="1"/>
  <c r="O156" i="1"/>
  <c r="O165" i="1"/>
  <c r="O144" i="1"/>
  <c r="O138" i="1"/>
  <c r="O167" i="1"/>
  <c r="O139" i="1"/>
  <c r="O178" i="1"/>
  <c r="O148" i="1"/>
  <c r="O154" i="1"/>
  <c r="O171" i="1"/>
  <c r="O182" i="1"/>
  <c r="O174" i="1"/>
  <c r="O172" i="1"/>
  <c r="O137" i="1"/>
  <c r="O181" i="1"/>
  <c r="O164" i="1"/>
  <c r="O183" i="1"/>
  <c r="O142" i="1"/>
  <c r="O145" i="1"/>
  <c r="O169" i="1"/>
  <c r="O179" i="1"/>
  <c r="O158" i="1"/>
  <c r="O162" i="1"/>
  <c r="O180" i="1"/>
  <c r="O160" i="1"/>
  <c r="O184" i="1"/>
  <c r="O149" i="1"/>
  <c r="O166" i="1"/>
  <c r="O159" i="1"/>
  <c r="O151" i="1"/>
  <c r="O168" i="1"/>
  <c r="O152" i="1"/>
  <c r="O147" i="1"/>
  <c r="M179" i="1"/>
  <c r="A56" i="10" s="1"/>
  <c r="C56" i="10" s="1"/>
  <c r="M145" i="1"/>
  <c r="A22" i="10" s="1"/>
  <c r="C22" i="10" s="1"/>
  <c r="M169" i="1"/>
  <c r="A46" i="10" s="1"/>
  <c r="C46" i="10" s="1"/>
  <c r="M174" i="1"/>
  <c r="A51" i="10" s="1"/>
  <c r="C51" i="10" s="1"/>
  <c r="M147" i="1"/>
  <c r="A24" i="10" s="1"/>
  <c r="C24" i="10" s="1"/>
  <c r="M177" i="1"/>
  <c r="A54" i="10" s="1"/>
  <c r="C54" i="10" s="1"/>
  <c r="M181" i="1"/>
  <c r="A58" i="10" s="1"/>
  <c r="C58" i="10" s="1"/>
  <c r="M152" i="1"/>
  <c r="A29" i="10" s="1"/>
  <c r="C29" i="10" s="1"/>
  <c r="M155" i="1"/>
  <c r="A32" i="10" s="1"/>
  <c r="C32" i="10" s="1"/>
  <c r="M161" i="1"/>
  <c r="A38" i="10" s="1"/>
  <c r="C38" i="10" s="1"/>
  <c r="M141" i="1"/>
  <c r="A18" i="10" s="1"/>
  <c r="C18" i="10" s="1"/>
  <c r="M163" i="1"/>
  <c r="A40" i="10" s="1"/>
  <c r="C40" i="10" s="1"/>
  <c r="M153" i="1"/>
  <c r="A30" i="10" s="1"/>
  <c r="C30" i="10" s="1"/>
  <c r="M150" i="1"/>
  <c r="A27" i="10" s="1"/>
  <c r="C27" i="10" s="1"/>
  <c r="M165" i="1"/>
  <c r="A42" i="10" s="1"/>
  <c r="C42" i="10" s="1"/>
  <c r="M172" i="1"/>
  <c r="A49" i="10" s="1"/>
  <c r="C49" i="10" s="1"/>
  <c r="M184" i="1"/>
  <c r="A61" i="10" s="1"/>
  <c r="C61" i="10" s="1"/>
  <c r="M149" i="1"/>
  <c r="A26" i="10" s="1"/>
  <c r="C26" i="10" s="1"/>
  <c r="M140" i="1"/>
  <c r="A17" i="10" s="1"/>
  <c r="C17" i="10" s="1"/>
  <c r="M175" i="1"/>
  <c r="A52" i="10" s="1"/>
  <c r="C52" i="10" s="1"/>
  <c r="M212" i="1"/>
  <c r="A89" i="10" s="1"/>
  <c r="C89" i="10" s="1"/>
  <c r="M170" i="1"/>
  <c r="A47" i="10" s="1"/>
  <c r="C47" i="10" s="1"/>
  <c r="M210" i="1"/>
  <c r="A87" i="10" s="1"/>
  <c r="C87" i="10" s="1"/>
  <c r="M187" i="1"/>
  <c r="A64" i="10" s="1"/>
  <c r="C64" i="10" s="1"/>
  <c r="M192" i="1"/>
  <c r="A69" i="10" s="1"/>
  <c r="C69" i="10" s="1"/>
  <c r="M156" i="1"/>
  <c r="A33" i="10" s="1"/>
  <c r="C33" i="10" s="1"/>
  <c r="M220" i="1"/>
  <c r="A97" i="10" s="1"/>
  <c r="C97" i="10" s="1"/>
  <c r="M232" i="1"/>
  <c r="A109" i="10" s="1"/>
  <c r="C109" i="10" s="1"/>
  <c r="M221" i="1"/>
  <c r="A98" i="10" s="1"/>
  <c r="C98" i="10" s="1"/>
  <c r="M227" i="1"/>
  <c r="A104" i="10" s="1"/>
  <c r="C104" i="10" s="1"/>
  <c r="M208" i="1"/>
  <c r="A85" i="10" s="1"/>
  <c r="C85" i="10" s="1"/>
  <c r="M148" i="1"/>
  <c r="A25" i="10" s="1"/>
  <c r="C25" i="10" s="1"/>
  <c r="M183" i="1"/>
  <c r="A60" i="10" s="1"/>
  <c r="C60" i="10" s="1"/>
  <c r="M216" i="1"/>
  <c r="A93" i="10" s="1"/>
  <c r="C93" i="10" s="1"/>
  <c r="M166" i="1"/>
  <c r="A43" i="10" s="1"/>
  <c r="C43" i="10" s="1"/>
  <c r="M167" i="1"/>
  <c r="A44" i="10" s="1"/>
  <c r="C44" i="10" s="1"/>
  <c r="M159" i="1"/>
  <c r="A36" i="10" s="1"/>
  <c r="C36" i="10" s="1"/>
  <c r="M176" i="1"/>
  <c r="A53" i="10" s="1"/>
  <c r="C53" i="10" s="1"/>
  <c r="M151" i="1"/>
  <c r="A28" i="10" s="1"/>
  <c r="C28" i="10" s="1"/>
  <c r="M204" i="1"/>
  <c r="A81" i="10" s="1"/>
  <c r="C81" i="10" s="1"/>
  <c r="M225" i="1"/>
  <c r="A102" i="10" s="1"/>
  <c r="C102" i="10" s="1"/>
  <c r="M223" i="1"/>
  <c r="A100" i="10" s="1"/>
  <c r="C100" i="10" s="1"/>
  <c r="M180" i="1"/>
  <c r="A57" i="10" s="1"/>
  <c r="C57" i="10" s="1"/>
  <c r="M194" i="1"/>
  <c r="A71" i="10" s="1"/>
  <c r="C71" i="10" s="1"/>
  <c r="M217" i="1"/>
  <c r="A94" i="10" s="1"/>
  <c r="C94" i="10" s="1"/>
  <c r="M218" i="1"/>
  <c r="A95" i="10" s="1"/>
  <c r="C95" i="10" s="1"/>
  <c r="M178" i="1"/>
  <c r="A55" i="10" s="1"/>
  <c r="C55" i="10" s="1"/>
  <c r="M164" i="1"/>
  <c r="A41" i="10" s="1"/>
  <c r="C41" i="10" s="1"/>
  <c r="M195" i="1"/>
  <c r="A72" i="10" s="1"/>
  <c r="C72" i="10" s="1"/>
  <c r="M188" i="1"/>
  <c r="A65" i="10" s="1"/>
  <c r="C65" i="10" s="1"/>
  <c r="M201" i="1"/>
  <c r="A78" i="10" s="1"/>
  <c r="C78" i="10" s="1"/>
  <c r="M190" i="1"/>
  <c r="A67" i="10" s="1"/>
  <c r="C67" i="10" s="1"/>
  <c r="M213" i="1"/>
  <c r="A90" i="10" s="1"/>
  <c r="C90" i="10" s="1"/>
  <c r="M206" i="1"/>
  <c r="A83" i="10" s="1"/>
  <c r="C83" i="10" s="1"/>
  <c r="M171" i="1"/>
  <c r="A48" i="10" s="1"/>
  <c r="C48" i="10" s="1"/>
  <c r="M234" i="1"/>
  <c r="A111" i="10" s="1"/>
  <c r="C111" i="10" s="1"/>
  <c r="M186" i="1"/>
  <c r="A63" i="10" s="1"/>
  <c r="C63" i="10" s="1"/>
  <c r="M202" i="1"/>
  <c r="A79" i="10" s="1"/>
  <c r="C79" i="10" s="1"/>
  <c r="M143" i="1"/>
  <c r="A20" i="10" s="1"/>
  <c r="C20" i="10" s="1"/>
  <c r="M158" i="1"/>
  <c r="A35" i="10" s="1"/>
  <c r="C35" i="10" s="1"/>
  <c r="M182" i="1"/>
  <c r="A59" i="10" s="1"/>
  <c r="C59" i="10" s="1"/>
  <c r="M211" i="1"/>
  <c r="A88" i="10" s="1"/>
  <c r="C88" i="10" s="1"/>
  <c r="M173" i="1"/>
  <c r="A50" i="10" s="1"/>
  <c r="C50" i="10" s="1"/>
  <c r="M146" i="1"/>
  <c r="A23" i="10" s="1"/>
  <c r="C23" i="10" s="1"/>
  <c r="M154" i="1"/>
  <c r="A31" i="10" s="1"/>
  <c r="C31" i="10" s="1"/>
  <c r="M162" i="1"/>
  <c r="A39" i="10" s="1"/>
  <c r="C39" i="10" s="1"/>
  <c r="M207" i="1"/>
  <c r="A84" i="10" s="1"/>
  <c r="C84" i="10" s="1"/>
  <c r="M142" i="1"/>
  <c r="A19" i="10" s="1"/>
  <c r="C19" i="10" s="1"/>
  <c r="M229" i="1"/>
  <c r="A106" i="10" s="1"/>
  <c r="C106" i="10" s="1"/>
  <c r="M168" i="1"/>
  <c r="A45" i="10" s="1"/>
  <c r="C45" i="10" s="1"/>
  <c r="M214" i="1"/>
  <c r="A91" i="10" s="1"/>
  <c r="C91" i="10" s="1"/>
  <c r="M197" i="1"/>
  <c r="A74" i="10" s="1"/>
  <c r="C74" i="10" s="1"/>
  <c r="M198" i="1"/>
  <c r="A75" i="10" s="1"/>
  <c r="C75" i="10" s="1"/>
  <c r="M137" i="1"/>
  <c r="A14" i="10" s="1"/>
  <c r="C14" i="10" s="1"/>
  <c r="M139" i="1"/>
  <c r="A16" i="10" s="1"/>
  <c r="C16" i="10" s="1"/>
  <c r="M136" i="1"/>
  <c r="A13" i="10" s="1"/>
  <c r="C13" i="10" s="1"/>
  <c r="M138" i="1"/>
  <c r="A15" i="10" s="1"/>
  <c r="C15" i="10" s="1"/>
  <c r="P135" i="1"/>
  <c r="A12" i="12" s="1"/>
  <c r="C12" i="12" s="1"/>
  <c r="A51" i="11" l="1"/>
  <c r="C51" i="11" s="1"/>
  <c r="D51" i="11" s="1"/>
  <c r="E51" i="11" s="1"/>
  <c r="A77" i="11"/>
  <c r="C77" i="11" s="1"/>
  <c r="D77" i="11" s="1"/>
  <c r="E77" i="11" s="1"/>
  <c r="A21" i="11"/>
  <c r="C21" i="11" s="1"/>
  <c r="D21" i="11" s="1"/>
  <c r="E21" i="11" s="1"/>
  <c r="A63" i="11"/>
  <c r="C63" i="11" s="1"/>
  <c r="D63" i="11" s="1"/>
  <c r="E63" i="11" s="1"/>
  <c r="A69" i="11"/>
  <c r="C69" i="11" s="1"/>
  <c r="D69" i="11" s="1"/>
  <c r="E69" i="11" s="1"/>
  <c r="A75" i="11"/>
  <c r="C75" i="11" s="1"/>
  <c r="D75" i="11" s="1"/>
  <c r="E75" i="11" s="1"/>
  <c r="A61" i="11"/>
  <c r="C61" i="11" s="1"/>
  <c r="D61" i="11" s="1"/>
  <c r="E61" i="11" s="1"/>
  <c r="A32" i="11"/>
  <c r="C32" i="11" s="1"/>
  <c r="D32" i="11" s="1"/>
  <c r="E32" i="11" s="1"/>
  <c r="A66" i="11"/>
  <c r="C66" i="11" s="1"/>
  <c r="D66" i="11" s="1"/>
  <c r="E66" i="11" s="1"/>
  <c r="A33" i="11"/>
  <c r="C33" i="11" s="1"/>
  <c r="D33" i="11" s="1"/>
  <c r="E33" i="11" s="1"/>
  <c r="A29" i="11"/>
  <c r="C29" i="11" s="1"/>
  <c r="D29" i="11" s="1"/>
  <c r="E29" i="11" s="1"/>
  <c r="A57" i="11"/>
  <c r="C57" i="11" s="1"/>
  <c r="D57" i="11" s="1"/>
  <c r="E57" i="11" s="1"/>
  <c r="A41" i="11"/>
  <c r="C41" i="11" s="1"/>
  <c r="D41" i="11" s="1"/>
  <c r="E41" i="11" s="1"/>
  <c r="A25" i="11"/>
  <c r="C25" i="11" s="1"/>
  <c r="D25" i="11" s="1"/>
  <c r="E25" i="11" s="1"/>
  <c r="A52" i="11"/>
  <c r="C52" i="11" s="1"/>
  <c r="D52" i="11" s="1"/>
  <c r="E52" i="11" s="1"/>
  <c r="A17" i="11"/>
  <c r="C17" i="11" s="1"/>
  <c r="D17" i="11" s="1"/>
  <c r="E17" i="11" s="1"/>
  <c r="A65" i="11"/>
  <c r="C65" i="11" s="1"/>
  <c r="D65" i="11" s="1"/>
  <c r="E65" i="11" s="1"/>
  <c r="A83" i="11"/>
  <c r="C83" i="11" s="1"/>
  <c r="D83" i="11" s="1"/>
  <c r="E83" i="11" s="1"/>
  <c r="A81" i="11"/>
  <c r="C81" i="11" s="1"/>
  <c r="D81" i="11" s="1"/>
  <c r="E81" i="11" s="1"/>
  <c r="A74" i="11"/>
  <c r="C74" i="11" s="1"/>
  <c r="D74" i="11" s="1"/>
  <c r="E74" i="11" s="1"/>
  <c r="A84" i="11"/>
  <c r="C84" i="11" s="1"/>
  <c r="D84" i="11" s="1"/>
  <c r="E84" i="11" s="1"/>
  <c r="A70" i="11"/>
  <c r="C70" i="11" s="1"/>
  <c r="D70" i="11" s="1"/>
  <c r="E70" i="11" s="1"/>
  <c r="A80" i="11"/>
  <c r="C80" i="11" s="1"/>
  <c r="D80" i="11" s="1"/>
  <c r="E80" i="11" s="1"/>
  <c r="A15" i="11"/>
  <c r="C15" i="11" s="1"/>
  <c r="D15" i="11" s="1"/>
  <c r="E15" i="11" s="1"/>
  <c r="A67" i="11"/>
  <c r="C67" i="11" s="1"/>
  <c r="D67" i="11" s="1"/>
  <c r="E67" i="11" s="1"/>
  <c r="A22" i="11"/>
  <c r="C22" i="11" s="1"/>
  <c r="D22" i="11" s="1"/>
  <c r="E22" i="11" s="1"/>
  <c r="A18" i="11"/>
  <c r="C18" i="11" s="1"/>
  <c r="D18" i="11" s="1"/>
  <c r="E18" i="11" s="1"/>
  <c r="A72" i="11"/>
  <c r="C72" i="11" s="1"/>
  <c r="D72" i="11" s="1"/>
  <c r="E72" i="11" s="1"/>
  <c r="G72" i="11" s="1" a="1"/>
  <c r="G72" i="11" s="1"/>
  <c r="H72" i="11" s="1"/>
  <c r="I72" i="11" s="1"/>
  <c r="A19" i="11"/>
  <c r="C19" i="11" s="1"/>
  <c r="D19" i="11" s="1"/>
  <c r="E19" i="11" s="1"/>
  <c r="A48" i="11"/>
  <c r="C48" i="11" s="1"/>
  <c r="D48" i="11" s="1"/>
  <c r="E48" i="11" s="1"/>
  <c r="A23" i="11"/>
  <c r="C23" i="11" s="1"/>
  <c r="D23" i="11" s="1"/>
  <c r="E23" i="11" s="1"/>
  <c r="A111" i="11"/>
  <c r="C111" i="11" s="1"/>
  <c r="D111" i="11" s="1"/>
  <c r="E111" i="11" s="1"/>
  <c r="A91" i="11"/>
  <c r="C91" i="11" s="1"/>
  <c r="D91" i="11" s="1"/>
  <c r="E91" i="11" s="1"/>
  <c r="A71" i="11"/>
  <c r="C71" i="11" s="1"/>
  <c r="D71" i="11" s="1"/>
  <c r="E71" i="11" s="1"/>
  <c r="A97" i="11"/>
  <c r="C97" i="11" s="1"/>
  <c r="D97" i="11" s="1"/>
  <c r="E97" i="11" s="1"/>
  <c r="A37" i="11"/>
  <c r="C37" i="11" s="1"/>
  <c r="D37" i="11" s="1"/>
  <c r="E37" i="11" s="1"/>
  <c r="A31" i="11"/>
  <c r="C31" i="11" s="1"/>
  <c r="D31" i="11" s="1"/>
  <c r="E31" i="11" s="1"/>
  <c r="A92" i="11"/>
  <c r="C92" i="11" s="1"/>
  <c r="D92" i="11" s="1"/>
  <c r="E92" i="11" s="1"/>
  <c r="A100" i="11"/>
  <c r="C100" i="11" s="1"/>
  <c r="D100" i="11" s="1"/>
  <c r="E100" i="11" s="1"/>
  <c r="A68" i="11"/>
  <c r="C68" i="11" s="1"/>
  <c r="D68" i="11" s="1"/>
  <c r="E68" i="11" s="1"/>
  <c r="A93" i="11"/>
  <c r="C93" i="11" s="1"/>
  <c r="D93" i="11" s="1"/>
  <c r="E93" i="11" s="1"/>
  <c r="A102" i="11"/>
  <c r="C102" i="11" s="1"/>
  <c r="D102" i="11" s="1"/>
  <c r="E102" i="11" s="1"/>
  <c r="A45" i="11"/>
  <c r="C45" i="11" s="1"/>
  <c r="D45" i="11" s="1"/>
  <c r="E45" i="11" s="1"/>
  <c r="A39" i="11"/>
  <c r="C39" i="11" s="1"/>
  <c r="D39" i="11" s="1"/>
  <c r="E39" i="11" s="1"/>
  <c r="A58" i="11"/>
  <c r="C58" i="11" s="1"/>
  <c r="D58" i="11" s="1"/>
  <c r="E58" i="11" s="1"/>
  <c r="A55" i="11"/>
  <c r="C55" i="11" s="1"/>
  <c r="D55" i="11" s="1"/>
  <c r="E55" i="11" s="1"/>
  <c r="A53" i="11"/>
  <c r="C53" i="11" s="1"/>
  <c r="D53" i="11" s="1"/>
  <c r="E53" i="11" s="1"/>
  <c r="A47" i="11"/>
  <c r="C47" i="11" s="1"/>
  <c r="D47" i="11" s="1"/>
  <c r="E47" i="11" s="1"/>
  <c r="A95" i="11"/>
  <c r="C95" i="11" s="1"/>
  <c r="D95" i="11" s="1"/>
  <c r="E95" i="11" s="1"/>
  <c r="A86" i="11"/>
  <c r="C86" i="11" s="1"/>
  <c r="D86" i="11" s="1"/>
  <c r="E86" i="11" s="1"/>
  <c r="A82" i="11"/>
  <c r="C82" i="11" s="1"/>
  <c r="D82" i="11" s="1"/>
  <c r="E82" i="11" s="1"/>
  <c r="A106" i="11"/>
  <c r="C106" i="11" s="1"/>
  <c r="D106" i="11" s="1"/>
  <c r="E106" i="11" s="1"/>
  <c r="A104" i="11"/>
  <c r="C104" i="11" s="1"/>
  <c r="D104" i="11" s="1"/>
  <c r="E104" i="11" s="1"/>
  <c r="A78" i="11"/>
  <c r="C78" i="11" s="1"/>
  <c r="D78" i="11" s="1"/>
  <c r="E78" i="11" s="1"/>
  <c r="A105" i="11"/>
  <c r="C105" i="11" s="1"/>
  <c r="D105" i="11" s="1"/>
  <c r="E105" i="11" s="1"/>
  <c r="A43" i="11"/>
  <c r="C43" i="11" s="1"/>
  <c r="D43" i="11" s="1"/>
  <c r="E43" i="11" s="1"/>
  <c r="A30" i="11"/>
  <c r="C30" i="11" s="1"/>
  <c r="D30" i="11" s="1"/>
  <c r="E30" i="11" s="1"/>
  <c r="A99" i="11"/>
  <c r="C99" i="11" s="1"/>
  <c r="D99" i="11" s="1"/>
  <c r="E99" i="11" s="1"/>
  <c r="A108" i="11"/>
  <c r="C108" i="11" s="1"/>
  <c r="D108" i="11" s="1"/>
  <c r="E108" i="11" s="1"/>
  <c r="A59" i="11"/>
  <c r="C59" i="11" s="1"/>
  <c r="D59" i="11" s="1"/>
  <c r="E59" i="11" s="1"/>
  <c r="A85" i="11"/>
  <c r="C85" i="11" s="1"/>
  <c r="D85" i="11" s="1"/>
  <c r="E85" i="11" s="1"/>
  <c r="A24" i="11"/>
  <c r="C24" i="11" s="1"/>
  <c r="D24" i="11" s="1"/>
  <c r="E24" i="11" s="1"/>
  <c r="A50" i="11"/>
  <c r="C50" i="11" s="1"/>
  <c r="D50" i="11" s="1"/>
  <c r="E50" i="11" s="1"/>
  <c r="A28" i="11"/>
  <c r="C28" i="11" s="1"/>
  <c r="D28" i="11" s="1"/>
  <c r="E28" i="11" s="1"/>
  <c r="A35" i="11"/>
  <c r="C35" i="11" s="1"/>
  <c r="D35" i="11" s="1"/>
  <c r="E35" i="11" s="1"/>
  <c r="A14" i="11"/>
  <c r="C14" i="11" s="1"/>
  <c r="D14" i="11" s="1"/>
  <c r="E14" i="11" s="1"/>
  <c r="A16" i="11"/>
  <c r="C16" i="11" s="1"/>
  <c r="D16" i="11" s="1"/>
  <c r="E16" i="11" s="1"/>
  <c r="A40" i="11"/>
  <c r="C40" i="11" s="1"/>
  <c r="D40" i="11" s="1"/>
  <c r="E40" i="11" s="1"/>
  <c r="K40" i="11" s="1" a="1"/>
  <c r="K40" i="11" s="1"/>
  <c r="L40" i="11" s="1"/>
  <c r="A27" i="11"/>
  <c r="C27" i="11" s="1"/>
  <c r="D27" i="11" s="1"/>
  <c r="E27" i="11" s="1"/>
  <c r="A79" i="11"/>
  <c r="C79" i="11" s="1"/>
  <c r="D79" i="11" s="1"/>
  <c r="E79" i="11" s="1"/>
  <c r="A90" i="11"/>
  <c r="C90" i="11" s="1"/>
  <c r="D90" i="11" s="1"/>
  <c r="E90" i="11" s="1"/>
  <c r="A87" i="11"/>
  <c r="C87" i="11" s="1"/>
  <c r="D87" i="11" s="1"/>
  <c r="E87" i="11" s="1"/>
  <c r="A89" i="11"/>
  <c r="C89" i="11" s="1"/>
  <c r="D89" i="11" s="1"/>
  <c r="E89" i="11" s="1"/>
  <c r="A98" i="11"/>
  <c r="C98" i="11" s="1"/>
  <c r="D98" i="11" s="1"/>
  <c r="E98" i="11" s="1"/>
  <c r="A103" i="11"/>
  <c r="C103" i="11" s="1"/>
  <c r="D103" i="11" s="1"/>
  <c r="E103" i="11" s="1"/>
  <c r="A88" i="11"/>
  <c r="C88" i="11" s="1"/>
  <c r="D88" i="11" s="1"/>
  <c r="E88" i="11" s="1"/>
  <c r="A46" i="11"/>
  <c r="C46" i="11" s="1"/>
  <c r="D46" i="11" s="1"/>
  <c r="E46" i="11" s="1"/>
  <c r="A34" i="11"/>
  <c r="C34" i="11" s="1"/>
  <c r="D34" i="11" s="1"/>
  <c r="E34" i="11" s="1"/>
  <c r="A73" i="11"/>
  <c r="C73" i="11" s="1"/>
  <c r="D73" i="11" s="1"/>
  <c r="E73" i="11" s="1"/>
  <c r="A107" i="11"/>
  <c r="C107" i="11" s="1"/>
  <c r="D107" i="11" s="1"/>
  <c r="E107" i="11" s="1"/>
  <c r="A26" i="11"/>
  <c r="C26" i="11" s="1"/>
  <c r="D26" i="11" s="1"/>
  <c r="E26" i="11" s="1"/>
  <c r="A38" i="11"/>
  <c r="C38" i="11" s="1"/>
  <c r="D38" i="11" s="1"/>
  <c r="E38" i="11" s="1"/>
  <c r="A64" i="11"/>
  <c r="C64" i="11" s="1"/>
  <c r="D64" i="11" s="1"/>
  <c r="E64" i="11" s="1"/>
  <c r="A42" i="11"/>
  <c r="C42" i="11" s="1"/>
  <c r="D42" i="11" s="1"/>
  <c r="E42" i="11" s="1"/>
  <c r="A60" i="11"/>
  <c r="C60" i="11" s="1"/>
  <c r="D60" i="11" s="1"/>
  <c r="E60" i="11" s="1"/>
  <c r="A20" i="11"/>
  <c r="C20" i="11" s="1"/>
  <c r="D20" i="11" s="1"/>
  <c r="E20" i="11" s="1"/>
  <c r="A94" i="11"/>
  <c r="C94" i="11" s="1"/>
  <c r="D94" i="11" s="1"/>
  <c r="E94" i="11" s="1"/>
  <c r="A36" i="11"/>
  <c r="C36" i="11" s="1"/>
  <c r="D36" i="11" s="1"/>
  <c r="E36" i="11" s="1"/>
  <c r="A56" i="11"/>
  <c r="C56" i="11" s="1"/>
  <c r="D56" i="11" s="1"/>
  <c r="E56" i="11" s="1"/>
  <c r="A49" i="11"/>
  <c r="C49" i="11" s="1"/>
  <c r="D49" i="11" s="1"/>
  <c r="E49" i="11" s="1"/>
  <c r="A44" i="11"/>
  <c r="C44" i="11" s="1"/>
  <c r="D44" i="11" s="1"/>
  <c r="E44" i="11" s="1"/>
  <c r="A13" i="11"/>
  <c r="C13" i="11" s="1"/>
  <c r="D13" i="11" s="1"/>
  <c r="E13" i="11" s="1"/>
  <c r="A54" i="11"/>
  <c r="C54" i="11" s="1"/>
  <c r="D54" i="11" s="1"/>
  <c r="E54" i="11" s="1"/>
  <c r="A76" i="11"/>
  <c r="C76" i="11" s="1"/>
  <c r="D76" i="11" s="1"/>
  <c r="E76" i="11" s="1"/>
  <c r="A110" i="11"/>
  <c r="C110" i="11" s="1"/>
  <c r="D110" i="11" s="1"/>
  <c r="E110" i="11" s="1"/>
  <c r="A101" i="11"/>
  <c r="C101" i="11" s="1"/>
  <c r="D101" i="11" s="1"/>
  <c r="E101" i="11" s="1"/>
  <c r="A96" i="11"/>
  <c r="C96" i="11" s="1"/>
  <c r="D96" i="11" s="1"/>
  <c r="E96" i="11" s="1"/>
  <c r="A109" i="11"/>
  <c r="C109" i="11" s="1"/>
  <c r="D109" i="11" s="1"/>
  <c r="E109" i="11" s="1"/>
  <c r="A62" i="11"/>
  <c r="C62" i="11" s="1"/>
  <c r="D62" i="11" s="1"/>
  <c r="E62" i="11" s="1"/>
  <c r="Q135" i="1"/>
  <c r="D12" i="12"/>
  <c r="E12" i="12" s="1"/>
  <c r="K12" i="11" a="1"/>
  <c r="K12" i="11" s="1"/>
  <c r="L12" i="11" s="1"/>
  <c r="G12" i="11" a="1"/>
  <c r="G12" i="11" s="1"/>
  <c r="H12" i="11" s="1"/>
  <c r="I12" i="11" s="1"/>
  <c r="G73" i="10" a="1"/>
  <c r="G73" i="10" s="1"/>
  <c r="H73" i="10" s="1"/>
  <c r="I73" i="10" s="1"/>
  <c r="K73" i="10" a="1"/>
  <c r="K73" i="10" s="1"/>
  <c r="L73" i="10" s="1"/>
  <c r="D14" i="10"/>
  <c r="E14" i="10" s="1"/>
  <c r="D26" i="10"/>
  <c r="E26" i="10" s="1"/>
  <c r="D96" i="10"/>
  <c r="E96" i="10" s="1"/>
  <c r="D91" i="10"/>
  <c r="E91" i="10" s="1"/>
  <c r="D28" i="10"/>
  <c r="E28" i="10" s="1"/>
  <c r="D16" i="10"/>
  <c r="E16" i="10" s="1"/>
  <c r="D84" i="10"/>
  <c r="E84" i="10" s="1"/>
  <c r="D20" i="10"/>
  <c r="E20" i="10" s="1"/>
  <c r="D78" i="10"/>
  <c r="E78" i="10" s="1"/>
  <c r="D57" i="10"/>
  <c r="E57" i="10" s="1"/>
  <c r="D43" i="10"/>
  <c r="E43" i="10" s="1"/>
  <c r="D97" i="10"/>
  <c r="E97" i="10" s="1"/>
  <c r="D17" i="10"/>
  <c r="E17" i="10" s="1"/>
  <c r="D18" i="10"/>
  <c r="E18" i="10" s="1"/>
  <c r="D46" i="10"/>
  <c r="E46" i="10" s="1"/>
  <c r="D86" i="10"/>
  <c r="E86" i="10" s="1"/>
  <c r="D68" i="10"/>
  <c r="E68" i="10" s="1"/>
  <c r="K101" i="10" a="1"/>
  <c r="K101" i="10" s="1"/>
  <c r="L101" i="10" s="1"/>
  <c r="G101" i="10" a="1"/>
  <c r="G101" i="10" s="1"/>
  <c r="H101" i="10" s="1"/>
  <c r="I101" i="10" s="1"/>
  <c r="D100" i="10"/>
  <c r="E100" i="10" s="1"/>
  <c r="D75" i="10"/>
  <c r="E75" i="10" s="1"/>
  <c r="D102" i="10"/>
  <c r="E102" i="10" s="1"/>
  <c r="D61" i="10"/>
  <c r="E61" i="10" s="1"/>
  <c r="D56" i="10"/>
  <c r="E56" i="10" s="1"/>
  <c r="D110" i="10"/>
  <c r="E110" i="10" s="1"/>
  <c r="D82" i="10"/>
  <c r="E82" i="10" s="1"/>
  <c r="D62" i="10"/>
  <c r="E62" i="10" s="1"/>
  <c r="D92" i="10"/>
  <c r="E92" i="10" s="1"/>
  <c r="D79" i="10"/>
  <c r="E79" i="10" s="1"/>
  <c r="D22" i="10"/>
  <c r="E22" i="10" s="1"/>
  <c r="D72" i="10"/>
  <c r="E72" i="10" s="1"/>
  <c r="D60" i="10"/>
  <c r="E60" i="10" s="1"/>
  <c r="D69" i="10"/>
  <c r="E69" i="10" s="1"/>
  <c r="D32" i="10"/>
  <c r="E32" i="10" s="1"/>
  <c r="D74" i="10"/>
  <c r="E74" i="10" s="1"/>
  <c r="D23" i="10"/>
  <c r="E23" i="10" s="1"/>
  <c r="D111" i="10"/>
  <c r="E111" i="10" s="1"/>
  <c r="D41" i="10"/>
  <c r="E41" i="10" s="1"/>
  <c r="D81" i="10"/>
  <c r="E81" i="10" s="1"/>
  <c r="D25" i="10"/>
  <c r="E25" i="10" s="1"/>
  <c r="D64" i="10"/>
  <c r="E64" i="10" s="1"/>
  <c r="D49" i="10"/>
  <c r="E49" i="10" s="1"/>
  <c r="D29" i="10"/>
  <c r="E29" i="10" s="1"/>
  <c r="D70" i="10"/>
  <c r="E70" i="10" s="1"/>
  <c r="D37" i="10"/>
  <c r="E37" i="10" s="1"/>
  <c r="K12" i="10" a="1"/>
  <c r="K12" i="10" s="1"/>
  <c r="L12" i="10" s="1"/>
  <c r="G12" i="10" a="1"/>
  <c r="G12" i="10" s="1"/>
  <c r="H12" i="10" s="1"/>
  <c r="I12" i="10" s="1"/>
  <c r="D65" i="10"/>
  <c r="E65" i="10" s="1"/>
  <c r="D80" i="10"/>
  <c r="E80" i="10" s="1"/>
  <c r="D48" i="10"/>
  <c r="E48" i="10" s="1"/>
  <c r="D85" i="10"/>
  <c r="E85" i="10" s="1"/>
  <c r="D87" i="10"/>
  <c r="E87" i="10" s="1"/>
  <c r="D42" i="10"/>
  <c r="E42" i="10" s="1"/>
  <c r="D58" i="10"/>
  <c r="E58" i="10" s="1"/>
  <c r="D107" i="10"/>
  <c r="E107" i="10" s="1"/>
  <c r="D34" i="10"/>
  <c r="E34" i="10" s="1"/>
  <c r="D39" i="10"/>
  <c r="E39" i="10" s="1"/>
  <c r="D38" i="10"/>
  <c r="E38" i="10" s="1"/>
  <c r="D63" i="10"/>
  <c r="E63" i="10" s="1"/>
  <c r="D45" i="10"/>
  <c r="E45" i="10" s="1"/>
  <c r="D88" i="10"/>
  <c r="E88" i="10" s="1"/>
  <c r="D83" i="10"/>
  <c r="E83" i="10" s="1"/>
  <c r="D95" i="10"/>
  <c r="E95" i="10" s="1"/>
  <c r="D53" i="10"/>
  <c r="E53" i="10" s="1"/>
  <c r="D104" i="10"/>
  <c r="E104" i="10" s="1"/>
  <c r="D47" i="10"/>
  <c r="E47" i="10" s="1"/>
  <c r="D27" i="10"/>
  <c r="E27" i="10" s="1"/>
  <c r="D54" i="10"/>
  <c r="E54" i="10" s="1"/>
  <c r="D99" i="10"/>
  <c r="E99" i="10" s="1"/>
  <c r="D76" i="10"/>
  <c r="E76" i="10" s="1"/>
  <c r="K21" i="10" a="1"/>
  <c r="K21" i="10" s="1"/>
  <c r="L21" i="10" s="1"/>
  <c r="G21" i="10" a="1"/>
  <c r="G21" i="10" s="1"/>
  <c r="H21" i="10" s="1"/>
  <c r="I21" i="10" s="1"/>
  <c r="D33" i="10"/>
  <c r="E33" i="10" s="1"/>
  <c r="D31" i="10"/>
  <c r="E31" i="10" s="1"/>
  <c r="D55" i="10"/>
  <c r="E55" i="10" s="1"/>
  <c r="D59" i="10"/>
  <c r="E59" i="10" s="1"/>
  <c r="D94" i="10"/>
  <c r="E94" i="10" s="1"/>
  <c r="D98" i="10"/>
  <c r="E98" i="10" s="1"/>
  <c r="D24" i="10"/>
  <c r="E24" i="10" s="1"/>
  <c r="D66" i="10"/>
  <c r="E66" i="10" s="1"/>
  <c r="G108" i="10" a="1"/>
  <c r="G108" i="10" s="1"/>
  <c r="H108" i="10" s="1"/>
  <c r="I108" i="10" s="1"/>
  <c r="K108" i="10" a="1"/>
  <c r="K108" i="10" s="1"/>
  <c r="L108" i="10" s="1"/>
  <c r="D93" i="10"/>
  <c r="E93" i="10" s="1"/>
  <c r="D50" i="10"/>
  <c r="E50" i="10" s="1"/>
  <c r="D15" i="10"/>
  <c r="E15" i="10" s="1"/>
  <c r="D106" i="10"/>
  <c r="E106" i="10" s="1"/>
  <c r="D90" i="10"/>
  <c r="E90" i="10" s="1"/>
  <c r="D36" i="10"/>
  <c r="E36" i="10" s="1"/>
  <c r="D89" i="10"/>
  <c r="E89" i="10" s="1"/>
  <c r="D30" i="10"/>
  <c r="E30" i="10" s="1"/>
  <c r="D13" i="10"/>
  <c r="E13" i="10" s="1"/>
  <c r="D19" i="10"/>
  <c r="E19" i="10" s="1"/>
  <c r="D35" i="10"/>
  <c r="E35" i="10" s="1"/>
  <c r="D67" i="10"/>
  <c r="E67" i="10" s="1"/>
  <c r="D71" i="10"/>
  <c r="E71" i="10" s="1"/>
  <c r="D44" i="10"/>
  <c r="E44" i="10" s="1"/>
  <c r="D109" i="10"/>
  <c r="E109" i="10" s="1"/>
  <c r="D52" i="10"/>
  <c r="E52" i="10" s="1"/>
  <c r="D40" i="10"/>
  <c r="E40" i="10" s="1"/>
  <c r="D51" i="10"/>
  <c r="E51" i="10" s="1"/>
  <c r="D105" i="10"/>
  <c r="E105" i="10" s="1"/>
  <c r="D77" i="10"/>
  <c r="E77" i="10" s="1"/>
  <c r="D103" i="10"/>
  <c r="E103" i="10" s="1"/>
  <c r="G40" i="11" l="1" a="1"/>
  <c r="G40" i="11" s="1"/>
  <c r="H40" i="11" s="1"/>
  <c r="I40" i="11" s="1"/>
  <c r="K72" i="11" a="1"/>
  <c r="K72" i="11" s="1"/>
  <c r="L72" i="11" s="1"/>
  <c r="M72" i="11" s="1"/>
  <c r="K48" i="11" a="1"/>
  <c r="K48" i="11" s="1"/>
  <c r="L48" i="11" s="1"/>
  <c r="G48" i="11" a="1"/>
  <c r="G48" i="11" s="1"/>
  <c r="H48" i="11" s="1"/>
  <c r="I48" i="11" s="1"/>
  <c r="G49" i="11" a="1"/>
  <c r="G49" i="11" s="1"/>
  <c r="H49" i="11" s="1"/>
  <c r="I49" i="11" s="1"/>
  <c r="K49" i="11" a="1"/>
  <c r="K49" i="11" s="1"/>
  <c r="L49" i="11" s="1"/>
  <c r="G93" i="11" a="1"/>
  <c r="G93" i="11" s="1"/>
  <c r="H93" i="11" s="1"/>
  <c r="I93" i="11" s="1"/>
  <c r="K93" i="11" a="1"/>
  <c r="K93" i="11" s="1"/>
  <c r="L93" i="11" s="1"/>
  <c r="G58" i="11" a="1"/>
  <c r="G58" i="11" s="1"/>
  <c r="H58" i="11" s="1"/>
  <c r="I58" i="11" s="1"/>
  <c r="K58" i="11" a="1"/>
  <c r="K58" i="11" s="1"/>
  <c r="L58" i="11" s="1"/>
  <c r="G76" i="11" a="1"/>
  <c r="G76" i="11" s="1"/>
  <c r="H76" i="11" s="1"/>
  <c r="I76" i="11" s="1"/>
  <c r="K76" i="11" a="1"/>
  <c r="K76" i="11" s="1"/>
  <c r="L76" i="11" s="1"/>
  <c r="G61" i="11" a="1"/>
  <c r="G61" i="11" s="1"/>
  <c r="H61" i="11" s="1"/>
  <c r="I61" i="11" s="1"/>
  <c r="K61" i="11" a="1"/>
  <c r="K61" i="11" s="1"/>
  <c r="L61" i="11" s="1"/>
  <c r="G89" i="11" a="1"/>
  <c r="G89" i="11" s="1"/>
  <c r="H89" i="11" s="1"/>
  <c r="I89" i="11" s="1"/>
  <c r="K89" i="11" a="1"/>
  <c r="K89" i="11" s="1"/>
  <c r="L89" i="11" s="1"/>
  <c r="G82" i="11" a="1"/>
  <c r="G82" i="11" s="1"/>
  <c r="H82" i="11" s="1"/>
  <c r="I82" i="11" s="1"/>
  <c r="K82" i="11" a="1"/>
  <c r="K82" i="11" s="1"/>
  <c r="L82" i="11" s="1"/>
  <c r="G45" i="11" a="1"/>
  <c r="G45" i="11" s="1"/>
  <c r="H45" i="11" s="1"/>
  <c r="I45" i="11" s="1"/>
  <c r="K45" i="11" a="1"/>
  <c r="K45" i="11" s="1"/>
  <c r="L45" i="11" s="1"/>
  <c r="K17" i="11" a="1"/>
  <c r="K17" i="11" s="1"/>
  <c r="L17" i="11" s="1"/>
  <c r="G17" i="11" a="1"/>
  <c r="G17" i="11" s="1"/>
  <c r="H17" i="11" s="1"/>
  <c r="I17" i="11" s="1"/>
  <c r="G18" i="11" a="1"/>
  <c r="G18" i="11" s="1"/>
  <c r="H18" i="11" s="1"/>
  <c r="I18" i="11" s="1"/>
  <c r="K18" i="11" a="1"/>
  <c r="K18" i="11" s="1"/>
  <c r="L18" i="11" s="1"/>
  <c r="K94" i="11" a="1"/>
  <c r="K94" i="11" s="1"/>
  <c r="L94" i="11" s="1"/>
  <c r="G94" i="11" a="1"/>
  <c r="G94" i="11" s="1"/>
  <c r="H94" i="11" s="1"/>
  <c r="I94" i="11" s="1"/>
  <c r="G91" i="11" a="1"/>
  <c r="G91" i="11" s="1"/>
  <c r="H91" i="11" s="1"/>
  <c r="I91" i="11" s="1"/>
  <c r="K91" i="11" a="1"/>
  <c r="K91" i="11" s="1"/>
  <c r="L91" i="11" s="1"/>
  <c r="K97" i="11" a="1"/>
  <c r="K97" i="11" s="1"/>
  <c r="L97" i="11" s="1"/>
  <c r="G97" i="11" a="1"/>
  <c r="G97" i="11" s="1"/>
  <c r="H97" i="11" s="1"/>
  <c r="I97" i="11" s="1"/>
  <c r="O12" i="11"/>
  <c r="M12" i="11"/>
  <c r="G96" i="11" a="1"/>
  <c r="G96" i="11" s="1"/>
  <c r="H96" i="11" s="1"/>
  <c r="I96" i="11" s="1"/>
  <c r="K96" i="11" a="1"/>
  <c r="K96" i="11" s="1"/>
  <c r="L96" i="11" s="1"/>
  <c r="G44" i="11" a="1"/>
  <c r="G44" i="11" s="1"/>
  <c r="H44" i="11" s="1"/>
  <c r="I44" i="11" s="1"/>
  <c r="K44" i="11" a="1"/>
  <c r="K44" i="11" s="1"/>
  <c r="L44" i="11" s="1"/>
  <c r="G56" i="11" a="1"/>
  <c r="G56" i="11" s="1"/>
  <c r="H56" i="11" s="1"/>
  <c r="I56" i="11" s="1"/>
  <c r="K56" i="11" a="1"/>
  <c r="K56" i="11" s="1"/>
  <c r="L56" i="11" s="1"/>
  <c r="G88" i="11" a="1"/>
  <c r="G88" i="11" s="1"/>
  <c r="H88" i="11" s="1"/>
  <c r="I88" i="11" s="1"/>
  <c r="K88" i="11" a="1"/>
  <c r="K88" i="11" s="1"/>
  <c r="L88" i="11" s="1"/>
  <c r="G79" i="11" a="1"/>
  <c r="G79" i="11" s="1"/>
  <c r="H79" i="11" s="1"/>
  <c r="I79" i="11" s="1"/>
  <c r="K79" i="11" a="1"/>
  <c r="K79" i="11" s="1"/>
  <c r="L79" i="11" s="1"/>
  <c r="K16" i="11" a="1"/>
  <c r="K16" i="11" s="1"/>
  <c r="L16" i="11" s="1"/>
  <c r="G16" i="11" a="1"/>
  <c r="G16" i="11" s="1"/>
  <c r="H16" i="11" s="1"/>
  <c r="I16" i="11" s="1"/>
  <c r="G28" i="11" a="1"/>
  <c r="G28" i="11" s="1"/>
  <c r="H28" i="11" s="1"/>
  <c r="I28" i="11" s="1"/>
  <c r="K28" i="11" a="1"/>
  <c r="K28" i="11" s="1"/>
  <c r="L28" i="11" s="1"/>
  <c r="K64" i="11" a="1"/>
  <c r="K64" i="11" s="1"/>
  <c r="L64" i="11" s="1"/>
  <c r="G64" i="11" a="1"/>
  <c r="G64" i="11" s="1"/>
  <c r="H64" i="11" s="1"/>
  <c r="I64" i="11" s="1"/>
  <c r="G78" i="11" a="1"/>
  <c r="G78" i="11" s="1"/>
  <c r="H78" i="11" s="1"/>
  <c r="I78" i="11" s="1"/>
  <c r="K78" i="11" a="1"/>
  <c r="K78" i="11" s="1"/>
  <c r="L78" i="11" s="1"/>
  <c r="G47" i="11" a="1"/>
  <c r="G47" i="11" s="1"/>
  <c r="H47" i="11" s="1"/>
  <c r="I47" i="11" s="1"/>
  <c r="K47" i="11" a="1"/>
  <c r="K47" i="11" s="1"/>
  <c r="L47" i="11" s="1"/>
  <c r="G41" i="11" a="1"/>
  <c r="G41" i="11" s="1"/>
  <c r="H41" i="11" s="1"/>
  <c r="I41" i="11" s="1"/>
  <c r="K41" i="11" a="1"/>
  <c r="K41" i="11" s="1"/>
  <c r="L41" i="11" s="1"/>
  <c r="G20" i="11" a="1"/>
  <c r="G20" i="11" s="1"/>
  <c r="H20" i="11" s="1"/>
  <c r="I20" i="11" s="1"/>
  <c r="K20" i="11" a="1"/>
  <c r="K20" i="11" s="1"/>
  <c r="L20" i="11" s="1"/>
  <c r="G85" i="11" a="1"/>
  <c r="G85" i="11" s="1"/>
  <c r="H85" i="11" s="1"/>
  <c r="I85" i="11" s="1"/>
  <c r="K85" i="11" a="1"/>
  <c r="K85" i="11" s="1"/>
  <c r="L85" i="11" s="1"/>
  <c r="K67" i="11" a="1"/>
  <c r="K67" i="11" s="1"/>
  <c r="L67" i="11" s="1"/>
  <c r="G67" i="11" a="1"/>
  <c r="G67" i="11" s="1"/>
  <c r="H67" i="11" s="1"/>
  <c r="I67" i="11" s="1"/>
  <c r="G51" i="11" a="1"/>
  <c r="G51" i="11" s="1"/>
  <c r="H51" i="11" s="1"/>
  <c r="I51" i="11" s="1"/>
  <c r="K51" i="11" a="1"/>
  <c r="K51" i="11" s="1"/>
  <c r="L51" i="11" s="1"/>
  <c r="G87" i="11" a="1"/>
  <c r="G87" i="11" s="1"/>
  <c r="H87" i="11" s="1"/>
  <c r="I87" i="11" s="1"/>
  <c r="K87" i="11" a="1"/>
  <c r="K87" i="11" s="1"/>
  <c r="L87" i="11" s="1"/>
  <c r="G63" i="11" a="1"/>
  <c r="G63" i="11" s="1"/>
  <c r="H63" i="11" s="1"/>
  <c r="I63" i="11" s="1"/>
  <c r="K63" i="11" a="1"/>
  <c r="K63" i="11" s="1"/>
  <c r="L63" i="11" s="1"/>
  <c r="K84" i="11" a="1"/>
  <c r="K84" i="11" s="1"/>
  <c r="L84" i="11" s="1"/>
  <c r="G84" i="11" a="1"/>
  <c r="G84" i="11" s="1"/>
  <c r="H84" i="11" s="1"/>
  <c r="I84" i="11" s="1"/>
  <c r="K83" i="11" a="1"/>
  <c r="K83" i="11" s="1"/>
  <c r="L83" i="11" s="1"/>
  <c r="G83" i="11" a="1"/>
  <c r="G83" i="11" s="1"/>
  <c r="H83" i="11" s="1"/>
  <c r="I83" i="11" s="1"/>
  <c r="G111" i="11" a="1"/>
  <c r="G111" i="11" s="1"/>
  <c r="H111" i="11" s="1"/>
  <c r="I111" i="11" s="1"/>
  <c r="K111" i="11" a="1"/>
  <c r="K111" i="11" s="1"/>
  <c r="L111" i="11" s="1"/>
  <c r="K100" i="11" a="1"/>
  <c r="K100" i="11" s="1"/>
  <c r="L100" i="11" s="1"/>
  <c r="G100" i="11" a="1"/>
  <c r="G100" i="11" s="1"/>
  <c r="H100" i="11" s="1"/>
  <c r="I100" i="11" s="1"/>
  <c r="G37" i="11" a="1"/>
  <c r="G37" i="11" s="1"/>
  <c r="H37" i="11" s="1"/>
  <c r="I37" i="11" s="1"/>
  <c r="K37" i="11" a="1"/>
  <c r="K37" i="11" s="1"/>
  <c r="L37" i="11" s="1"/>
  <c r="K107" i="11" a="1"/>
  <c r="K107" i="11" s="1"/>
  <c r="L107" i="11" s="1"/>
  <c r="G107" i="11" a="1"/>
  <c r="G107" i="11" s="1"/>
  <c r="H107" i="11" s="1"/>
  <c r="I107" i="11" s="1"/>
  <c r="G30" i="11" a="1"/>
  <c r="G30" i="11" s="1"/>
  <c r="H30" i="11" s="1"/>
  <c r="I30" i="11" s="1"/>
  <c r="K30" i="11" a="1"/>
  <c r="K30" i="11" s="1"/>
  <c r="L30" i="11" s="1"/>
  <c r="G42" i="11" a="1"/>
  <c r="G42" i="11" s="1"/>
  <c r="H42" i="11" s="1"/>
  <c r="I42" i="11" s="1"/>
  <c r="K42" i="11" a="1"/>
  <c r="K42" i="11" s="1"/>
  <c r="L42" i="11" s="1"/>
  <c r="G46" i="11" a="1"/>
  <c r="G46" i="11" s="1"/>
  <c r="H46" i="11" s="1"/>
  <c r="I46" i="11" s="1"/>
  <c r="K46" i="11" a="1"/>
  <c r="K46" i="11" s="1"/>
  <c r="L46" i="11" s="1"/>
  <c r="G62" i="11" a="1"/>
  <c r="G62" i="11" s="1"/>
  <c r="H62" i="11" s="1"/>
  <c r="I62" i="11" s="1"/>
  <c r="K62" i="11" a="1"/>
  <c r="K62" i="11" s="1"/>
  <c r="L62" i="11" s="1"/>
  <c r="G101" i="11" a="1"/>
  <c r="G101" i="11" s="1"/>
  <c r="H101" i="11" s="1"/>
  <c r="I101" i="11" s="1"/>
  <c r="K101" i="11" a="1"/>
  <c r="K101" i="11" s="1"/>
  <c r="L101" i="11" s="1"/>
  <c r="G27" i="11" a="1"/>
  <c r="G27" i="11" s="1"/>
  <c r="H27" i="11" s="1"/>
  <c r="I27" i="11" s="1"/>
  <c r="K27" i="11" a="1"/>
  <c r="K27" i="11" s="1"/>
  <c r="L27" i="11" s="1"/>
  <c r="G14" i="11" a="1"/>
  <c r="G14" i="11" s="1"/>
  <c r="H14" i="11" s="1"/>
  <c r="I14" i="11" s="1"/>
  <c r="K14" i="11" a="1"/>
  <c r="K14" i="11" s="1"/>
  <c r="L14" i="11" s="1"/>
  <c r="G71" i="11" a="1"/>
  <c r="G71" i="11" s="1"/>
  <c r="H71" i="11" s="1"/>
  <c r="I71" i="11" s="1"/>
  <c r="K71" i="11" a="1"/>
  <c r="K71" i="11" s="1"/>
  <c r="L71" i="11" s="1"/>
  <c r="G59" i="11" a="1"/>
  <c r="G59" i="11" s="1"/>
  <c r="H59" i="11" s="1"/>
  <c r="I59" i="11" s="1"/>
  <c r="K59" i="11" a="1"/>
  <c r="K59" i="11" s="1"/>
  <c r="L59" i="11" s="1"/>
  <c r="G86" i="11" a="1"/>
  <c r="G86" i="11" s="1"/>
  <c r="H86" i="11" s="1"/>
  <c r="I86" i="11" s="1"/>
  <c r="K86" i="11" a="1"/>
  <c r="K86" i="11" s="1"/>
  <c r="L86" i="11" s="1"/>
  <c r="K53" i="11" a="1"/>
  <c r="K53" i="11" s="1"/>
  <c r="L53" i="11" s="1"/>
  <c r="G53" i="11" a="1"/>
  <c r="G53" i="11" s="1"/>
  <c r="H53" i="11" s="1"/>
  <c r="I53" i="11" s="1"/>
  <c r="G12" i="12" a="1"/>
  <c r="G12" i="12" s="1"/>
  <c r="H12" i="12" s="1"/>
  <c r="I12" i="12" s="1"/>
  <c r="K12" i="12" a="1"/>
  <c r="K12" i="12" s="1"/>
  <c r="L12" i="12" s="1"/>
  <c r="G80" i="11" a="1"/>
  <c r="G80" i="11" s="1"/>
  <c r="H80" i="11" s="1"/>
  <c r="I80" i="11" s="1"/>
  <c r="K80" i="11" a="1"/>
  <c r="K80" i="11" s="1"/>
  <c r="L80" i="11" s="1"/>
  <c r="G74" i="11" a="1"/>
  <c r="G74" i="11" s="1"/>
  <c r="H74" i="11" s="1"/>
  <c r="I74" i="11" s="1"/>
  <c r="K74" i="11" a="1"/>
  <c r="K74" i="11" s="1"/>
  <c r="L74" i="11" s="1"/>
  <c r="G57" i="11" a="1"/>
  <c r="G57" i="11" s="1"/>
  <c r="H57" i="11" s="1"/>
  <c r="I57" i="11" s="1"/>
  <c r="K57" i="11" a="1"/>
  <c r="K57" i="11" s="1"/>
  <c r="L57" i="11" s="1"/>
  <c r="K92" i="11" a="1"/>
  <c r="K92" i="11" s="1"/>
  <c r="L92" i="11" s="1"/>
  <c r="G92" i="11" a="1"/>
  <c r="G92" i="11" s="1"/>
  <c r="H92" i="11" s="1"/>
  <c r="I92" i="11" s="1"/>
  <c r="G23" i="11" a="1"/>
  <c r="G23" i="11" s="1"/>
  <c r="H23" i="11" s="1"/>
  <c r="I23" i="11" s="1"/>
  <c r="K23" i="11" a="1"/>
  <c r="K23" i="11" s="1"/>
  <c r="L23" i="11" s="1"/>
  <c r="K21" i="11" a="1"/>
  <c r="K21" i="11" s="1"/>
  <c r="L21" i="11" s="1"/>
  <c r="G21" i="11" a="1"/>
  <c r="G21" i="11" s="1"/>
  <c r="H21" i="11" s="1"/>
  <c r="I21" i="11" s="1"/>
  <c r="G77" i="11" a="1"/>
  <c r="G77" i="11" s="1"/>
  <c r="H77" i="11" s="1"/>
  <c r="I77" i="11" s="1"/>
  <c r="K77" i="11" a="1"/>
  <c r="K77" i="11" s="1"/>
  <c r="L77" i="11" s="1"/>
  <c r="G54" i="11" a="1"/>
  <c r="G54" i="11" s="1"/>
  <c r="H54" i="11" s="1"/>
  <c r="I54" i="11" s="1"/>
  <c r="K54" i="11" a="1"/>
  <c r="K54" i="11" s="1"/>
  <c r="L54" i="11" s="1"/>
  <c r="K36" i="11" a="1"/>
  <c r="K36" i="11" s="1"/>
  <c r="L36" i="11" s="1"/>
  <c r="G36" i="11" a="1"/>
  <c r="G36" i="11" s="1"/>
  <c r="H36" i="11" s="1"/>
  <c r="I36" i="11" s="1"/>
  <c r="G75" i="11" a="1"/>
  <c r="G75" i="11" s="1"/>
  <c r="H75" i="11" s="1"/>
  <c r="I75" i="11" s="1"/>
  <c r="K75" i="11" a="1"/>
  <c r="K75" i="11" s="1"/>
  <c r="L75" i="11" s="1"/>
  <c r="G103" i="11" a="1"/>
  <c r="G103" i="11" s="1"/>
  <c r="H103" i="11" s="1"/>
  <c r="I103" i="11" s="1"/>
  <c r="K103" i="11" a="1"/>
  <c r="K103" i="11" s="1"/>
  <c r="L103" i="11" s="1"/>
  <c r="G104" i="11" a="1"/>
  <c r="G104" i="11" s="1"/>
  <c r="H104" i="11" s="1"/>
  <c r="I104" i="11" s="1"/>
  <c r="K104" i="11" a="1"/>
  <c r="K104" i="11" s="1"/>
  <c r="L104" i="11" s="1"/>
  <c r="G52" i="11" a="1"/>
  <c r="G52" i="11" s="1"/>
  <c r="H52" i="11" s="1"/>
  <c r="I52" i="11" s="1"/>
  <c r="K52" i="11" a="1"/>
  <c r="K52" i="11" s="1"/>
  <c r="L52" i="11" s="1"/>
  <c r="G26" i="11" a="1"/>
  <c r="G26" i="11" s="1"/>
  <c r="H26" i="11" s="1"/>
  <c r="I26" i="11" s="1"/>
  <c r="K26" i="11" a="1"/>
  <c r="K26" i="11" s="1"/>
  <c r="L26" i="11" s="1"/>
  <c r="K33" i="11" a="1"/>
  <c r="K33" i="11" s="1"/>
  <c r="L33" i="11" s="1"/>
  <c r="G33" i="11" a="1"/>
  <c r="G33" i="11" s="1"/>
  <c r="H33" i="11" s="1"/>
  <c r="I33" i="11" s="1"/>
  <c r="G32" i="11" a="1"/>
  <c r="G32" i="11" s="1"/>
  <c r="H32" i="11" s="1"/>
  <c r="I32" i="11" s="1"/>
  <c r="K32" i="11" a="1"/>
  <c r="K32" i="11" s="1"/>
  <c r="L32" i="11" s="1"/>
  <c r="G98" i="11" a="1"/>
  <c r="G98" i="11" s="1"/>
  <c r="H98" i="11" s="1"/>
  <c r="I98" i="11" s="1"/>
  <c r="K98" i="11" a="1"/>
  <c r="K98" i="11" s="1"/>
  <c r="L98" i="11" s="1"/>
  <c r="K90" i="11" a="1"/>
  <c r="K90" i="11" s="1"/>
  <c r="L90" i="11" s="1"/>
  <c r="G90" i="11" a="1"/>
  <c r="G90" i="11" s="1"/>
  <c r="H90" i="11" s="1"/>
  <c r="I90" i="11" s="1"/>
  <c r="M40" i="11"/>
  <c r="O40" i="11"/>
  <c r="K39" i="11" a="1"/>
  <c r="K39" i="11" s="1"/>
  <c r="L39" i="11" s="1"/>
  <c r="G39" i="11" a="1"/>
  <c r="G39" i="11" s="1"/>
  <c r="H39" i="11" s="1"/>
  <c r="I39" i="11" s="1"/>
  <c r="G65" i="11" a="1"/>
  <c r="G65" i="11" s="1"/>
  <c r="H65" i="11" s="1"/>
  <c r="I65" i="11" s="1"/>
  <c r="K65" i="11" a="1"/>
  <c r="K65" i="11" s="1"/>
  <c r="L65" i="11" s="1"/>
  <c r="G69" i="11" a="1"/>
  <c r="G69" i="11" s="1"/>
  <c r="H69" i="11" s="1"/>
  <c r="I69" i="11" s="1"/>
  <c r="K69" i="11" a="1"/>
  <c r="K69" i="11" s="1"/>
  <c r="L69" i="11" s="1"/>
  <c r="G31" i="11" a="1"/>
  <c r="G31" i="11" s="1"/>
  <c r="H31" i="11" s="1"/>
  <c r="I31" i="11" s="1"/>
  <c r="K31" i="11" a="1"/>
  <c r="K31" i="11" s="1"/>
  <c r="L31" i="11" s="1"/>
  <c r="K24" i="11" a="1"/>
  <c r="K24" i="11" s="1"/>
  <c r="L24" i="11" s="1"/>
  <c r="G24" i="11" a="1"/>
  <c r="G24" i="11" s="1"/>
  <c r="H24" i="11" s="1"/>
  <c r="I24" i="11" s="1"/>
  <c r="G99" i="11" a="1"/>
  <c r="G99" i="11" s="1"/>
  <c r="H99" i="11" s="1"/>
  <c r="I99" i="11" s="1"/>
  <c r="K99" i="11" a="1"/>
  <c r="K99" i="11" s="1"/>
  <c r="L99" i="11" s="1"/>
  <c r="G34" i="11" a="1"/>
  <c r="G34" i="11" s="1"/>
  <c r="H34" i="11" s="1"/>
  <c r="I34" i="11" s="1"/>
  <c r="K34" i="11" a="1"/>
  <c r="K34" i="11" s="1"/>
  <c r="L34" i="11" s="1"/>
  <c r="G43" i="11" a="1"/>
  <c r="G43" i="11" s="1"/>
  <c r="H43" i="11" s="1"/>
  <c r="I43" i="11" s="1"/>
  <c r="K43" i="11" a="1"/>
  <c r="K43" i="11" s="1"/>
  <c r="L43" i="11" s="1"/>
  <c r="G110" i="11" a="1"/>
  <c r="G110" i="11" s="1"/>
  <c r="H110" i="11" s="1"/>
  <c r="I110" i="11" s="1"/>
  <c r="K110" i="11" a="1"/>
  <c r="K110" i="11" s="1"/>
  <c r="L110" i="11" s="1"/>
  <c r="G13" i="11" a="1"/>
  <c r="G13" i="11" s="1"/>
  <c r="H13" i="11" s="1"/>
  <c r="I13" i="11" s="1"/>
  <c r="K13" i="11" a="1"/>
  <c r="K13" i="11" s="1"/>
  <c r="L13" i="11" s="1"/>
  <c r="G38" i="11" a="1"/>
  <c r="G38" i="11" s="1"/>
  <c r="H38" i="11" s="1"/>
  <c r="I38" i="11" s="1"/>
  <c r="K38" i="11" a="1"/>
  <c r="K38" i="11" s="1"/>
  <c r="L38" i="11" s="1"/>
  <c r="G35" i="11" a="1"/>
  <c r="G35" i="11" s="1"/>
  <c r="H35" i="11" s="1"/>
  <c r="I35" i="11" s="1"/>
  <c r="K35" i="11" a="1"/>
  <c r="K35" i="11" s="1"/>
  <c r="L35" i="11" s="1"/>
  <c r="G106" i="11" a="1"/>
  <c r="G106" i="11" s="1"/>
  <c r="H106" i="11" s="1"/>
  <c r="I106" i="11" s="1"/>
  <c r="K106" i="11" a="1"/>
  <c r="K106" i="11" s="1"/>
  <c r="L106" i="11" s="1"/>
  <c r="G25" i="11" a="1"/>
  <c r="G25" i="11" s="1"/>
  <c r="H25" i="11" s="1"/>
  <c r="I25" i="11" s="1"/>
  <c r="K25" i="11" a="1"/>
  <c r="K25" i="11" s="1"/>
  <c r="L25" i="11" s="1"/>
  <c r="G68" i="11" a="1"/>
  <c r="G68" i="11" s="1"/>
  <c r="H68" i="11" s="1"/>
  <c r="I68" i="11" s="1"/>
  <c r="K68" i="11" a="1"/>
  <c r="K68" i="11" s="1"/>
  <c r="L68" i="11" s="1"/>
  <c r="G50" i="11" a="1"/>
  <c r="G50" i="11" s="1"/>
  <c r="H50" i="11" s="1"/>
  <c r="I50" i="11" s="1"/>
  <c r="K50" i="11" a="1"/>
  <c r="K50" i="11" s="1"/>
  <c r="L50" i="11" s="1"/>
  <c r="K19" i="11" a="1"/>
  <c r="K19" i="11" s="1"/>
  <c r="L19" i="11" s="1"/>
  <c r="G19" i="11" a="1"/>
  <c r="G19" i="11" s="1"/>
  <c r="H19" i="11" s="1"/>
  <c r="I19" i="11" s="1"/>
  <c r="G109" i="11" a="1"/>
  <c r="G109" i="11" s="1"/>
  <c r="H109" i="11" s="1"/>
  <c r="I109" i="11" s="1"/>
  <c r="K109" i="11" a="1"/>
  <c r="K109" i="11" s="1"/>
  <c r="L109" i="11" s="1"/>
  <c r="G105" i="11" a="1"/>
  <c r="G105" i="11" s="1"/>
  <c r="H105" i="11" s="1"/>
  <c r="I105" i="11" s="1"/>
  <c r="K105" i="11" a="1"/>
  <c r="K105" i="11" s="1"/>
  <c r="L105" i="11" s="1"/>
  <c r="G95" i="11" a="1"/>
  <c r="G95" i="11" s="1"/>
  <c r="H95" i="11" s="1"/>
  <c r="I95" i="11" s="1"/>
  <c r="K95" i="11" a="1"/>
  <c r="K95" i="11" s="1"/>
  <c r="L95" i="11" s="1"/>
  <c r="K55" i="11" a="1"/>
  <c r="K55" i="11" s="1"/>
  <c r="L55" i="11" s="1"/>
  <c r="G55" i="11" a="1"/>
  <c r="G55" i="11" s="1"/>
  <c r="H55" i="11" s="1"/>
  <c r="I55" i="11" s="1"/>
  <c r="K66" i="11" a="1"/>
  <c r="K66" i="11" s="1"/>
  <c r="L66" i="11" s="1"/>
  <c r="G66" i="11" a="1"/>
  <c r="G66" i="11" s="1"/>
  <c r="H66" i="11" s="1"/>
  <c r="I66" i="11" s="1"/>
  <c r="G70" i="11" a="1"/>
  <c r="G70" i="11" s="1"/>
  <c r="H70" i="11" s="1"/>
  <c r="I70" i="11" s="1"/>
  <c r="K70" i="11" a="1"/>
  <c r="K70" i="11" s="1"/>
  <c r="L70" i="11" s="1"/>
  <c r="G81" i="11" a="1"/>
  <c r="G81" i="11" s="1"/>
  <c r="H81" i="11" s="1"/>
  <c r="I81" i="11" s="1"/>
  <c r="K81" i="11" a="1"/>
  <c r="K81" i="11" s="1"/>
  <c r="L81" i="11" s="1"/>
  <c r="K29" i="11" a="1"/>
  <c r="K29" i="11" s="1"/>
  <c r="L29" i="11" s="1"/>
  <c r="G29" i="11" a="1"/>
  <c r="G29" i="11" s="1"/>
  <c r="H29" i="11" s="1"/>
  <c r="I29" i="11" s="1"/>
  <c r="G102" i="11" a="1"/>
  <c r="G102" i="11" s="1"/>
  <c r="H102" i="11" s="1"/>
  <c r="I102" i="11" s="1"/>
  <c r="K102" i="11" a="1"/>
  <c r="K102" i="11" s="1"/>
  <c r="L102" i="11" s="1"/>
  <c r="G60" i="11" a="1"/>
  <c r="G60" i="11" s="1"/>
  <c r="H60" i="11" s="1"/>
  <c r="I60" i="11" s="1"/>
  <c r="K60" i="11" a="1"/>
  <c r="K60" i="11" s="1"/>
  <c r="L60" i="11" s="1"/>
  <c r="G108" i="11" a="1"/>
  <c r="G108" i="11" s="1"/>
  <c r="H108" i="11" s="1"/>
  <c r="I108" i="11" s="1"/>
  <c r="K108" i="11" a="1"/>
  <c r="K108" i="11" s="1"/>
  <c r="L108" i="11" s="1"/>
  <c r="G73" i="11" a="1"/>
  <c r="G73" i="11" s="1"/>
  <c r="H73" i="11" s="1"/>
  <c r="I73" i="11" s="1"/>
  <c r="K73" i="11" a="1"/>
  <c r="K73" i="11" s="1"/>
  <c r="L73" i="11" s="1"/>
  <c r="K15" i="11" a="1"/>
  <c r="K15" i="11" s="1"/>
  <c r="L15" i="11" s="1"/>
  <c r="G15" i="11" a="1"/>
  <c r="G15" i="11" s="1"/>
  <c r="H15" i="11" s="1"/>
  <c r="I15" i="11" s="1"/>
  <c r="G22" i="11" a="1"/>
  <c r="G22" i="11" s="1"/>
  <c r="H22" i="11" s="1"/>
  <c r="I22" i="11" s="1"/>
  <c r="K22" i="11" a="1"/>
  <c r="K22" i="11" s="1"/>
  <c r="L22" i="11" s="1"/>
  <c r="K93" i="10" a="1"/>
  <c r="K93" i="10" s="1"/>
  <c r="L93" i="10" s="1"/>
  <c r="G93" i="10" a="1"/>
  <c r="G93" i="10" s="1"/>
  <c r="H93" i="10" s="1"/>
  <c r="I93" i="10" s="1"/>
  <c r="G81" i="10" a="1"/>
  <c r="G81" i="10" s="1"/>
  <c r="H81" i="10" s="1"/>
  <c r="I81" i="10" s="1"/>
  <c r="K81" i="10" a="1"/>
  <c r="K81" i="10" s="1"/>
  <c r="L81" i="10" s="1"/>
  <c r="K65" i="10" a="1"/>
  <c r="K65" i="10" s="1"/>
  <c r="L65" i="10" s="1"/>
  <c r="G65" i="10" a="1"/>
  <c r="G65" i="10" s="1"/>
  <c r="H65" i="10" s="1"/>
  <c r="I65" i="10" s="1"/>
  <c r="O108" i="10"/>
  <c r="M108" i="10"/>
  <c r="K59" i="10" a="1"/>
  <c r="K59" i="10" s="1"/>
  <c r="L59" i="10" s="1"/>
  <c r="G59" i="10" a="1"/>
  <c r="G59" i="10" s="1"/>
  <c r="H59" i="10" s="1"/>
  <c r="I59" i="10" s="1"/>
  <c r="K33" i="10" a="1"/>
  <c r="K33" i="10" s="1"/>
  <c r="L33" i="10" s="1"/>
  <c r="G33" i="10" a="1"/>
  <c r="G33" i="10" s="1"/>
  <c r="H33" i="10" s="1"/>
  <c r="I33" i="10" s="1"/>
  <c r="K99" i="10" a="1"/>
  <c r="K99" i="10" s="1"/>
  <c r="L99" i="10" s="1"/>
  <c r="G99" i="10" a="1"/>
  <c r="G99" i="10" s="1"/>
  <c r="H99" i="10" s="1"/>
  <c r="I99" i="10" s="1"/>
  <c r="G47" i="10" a="1"/>
  <c r="G47" i="10" s="1"/>
  <c r="H47" i="10" s="1"/>
  <c r="I47" i="10" s="1"/>
  <c r="K47" i="10" a="1"/>
  <c r="K47" i="10" s="1"/>
  <c r="L47" i="10" s="1"/>
  <c r="G95" i="10" a="1"/>
  <c r="G95" i="10" s="1"/>
  <c r="H95" i="10" s="1"/>
  <c r="I95" i="10" s="1"/>
  <c r="K95" i="10" a="1"/>
  <c r="K95" i="10" s="1"/>
  <c r="L95" i="10" s="1"/>
  <c r="G85" i="10" a="1"/>
  <c r="G85" i="10" s="1"/>
  <c r="H85" i="10" s="1"/>
  <c r="I85" i="10" s="1"/>
  <c r="K85" i="10" a="1"/>
  <c r="K85" i="10" s="1"/>
  <c r="L85" i="10" s="1"/>
  <c r="K111" i="10" a="1"/>
  <c r="K111" i="10" s="1"/>
  <c r="L111" i="10" s="1"/>
  <c r="G111" i="10" a="1"/>
  <c r="G111" i="10" s="1"/>
  <c r="H111" i="10" s="1"/>
  <c r="I111" i="10" s="1"/>
  <c r="G72" i="10" a="1"/>
  <c r="G72" i="10" s="1"/>
  <c r="H72" i="10" s="1"/>
  <c r="I72" i="10" s="1"/>
  <c r="K72" i="10" a="1"/>
  <c r="K72" i="10" s="1"/>
  <c r="L72" i="10" s="1"/>
  <c r="G110" i="10" a="1"/>
  <c r="G110" i="10" s="1"/>
  <c r="H110" i="10" s="1"/>
  <c r="I110" i="10" s="1"/>
  <c r="K110" i="10" a="1"/>
  <c r="K110" i="10" s="1"/>
  <c r="L110" i="10" s="1"/>
  <c r="K102" i="10" a="1"/>
  <c r="K102" i="10" s="1"/>
  <c r="L102" i="10" s="1"/>
  <c r="G102" i="10" a="1"/>
  <c r="G102" i="10" s="1"/>
  <c r="H102" i="10" s="1"/>
  <c r="I102" i="10" s="1"/>
  <c r="G44" i="10" a="1"/>
  <c r="G44" i="10" s="1"/>
  <c r="H44" i="10" s="1"/>
  <c r="I44" i="10" s="1"/>
  <c r="K44" i="10" a="1"/>
  <c r="K44" i="10" s="1"/>
  <c r="L44" i="10" s="1"/>
  <c r="G35" i="10" a="1"/>
  <c r="G35" i="10" s="1"/>
  <c r="H35" i="10" s="1"/>
  <c r="I35" i="10" s="1"/>
  <c r="K35" i="10" a="1"/>
  <c r="K35" i="10" s="1"/>
  <c r="L35" i="10" s="1"/>
  <c r="K36" i="10" a="1"/>
  <c r="K36" i="10" s="1"/>
  <c r="L36" i="10" s="1"/>
  <c r="G36" i="10" a="1"/>
  <c r="G36" i="10" s="1"/>
  <c r="H36" i="10" s="1"/>
  <c r="I36" i="10" s="1"/>
  <c r="G34" i="10" a="1"/>
  <c r="G34" i="10" s="1"/>
  <c r="H34" i="10" s="1"/>
  <c r="I34" i="10" s="1"/>
  <c r="K34" i="10" a="1"/>
  <c r="K34" i="10" s="1"/>
  <c r="L34" i="10" s="1"/>
  <c r="K70" i="10" a="1"/>
  <c r="K70" i="10" s="1"/>
  <c r="L70" i="10" s="1"/>
  <c r="G70" i="10" a="1"/>
  <c r="G70" i="10" s="1"/>
  <c r="H70" i="10" s="1"/>
  <c r="I70" i="10" s="1"/>
  <c r="K92" i="10" a="1"/>
  <c r="K92" i="10" s="1"/>
  <c r="L92" i="10" s="1"/>
  <c r="G92" i="10" a="1"/>
  <c r="G92" i="10" s="1"/>
  <c r="H92" i="10" s="1"/>
  <c r="I92" i="10" s="1"/>
  <c r="K46" i="10" a="1"/>
  <c r="K46" i="10" s="1"/>
  <c r="L46" i="10" s="1"/>
  <c r="G46" i="10" a="1"/>
  <c r="G46" i="10" s="1"/>
  <c r="H46" i="10" s="1"/>
  <c r="I46" i="10" s="1"/>
  <c r="O21" i="10"/>
  <c r="M21" i="10"/>
  <c r="G83" i="10" a="1"/>
  <c r="G83" i="10" s="1"/>
  <c r="H83" i="10" s="1"/>
  <c r="I83" i="10" s="1"/>
  <c r="K83" i="10" a="1"/>
  <c r="K83" i="10" s="1"/>
  <c r="L83" i="10" s="1"/>
  <c r="K69" i="10" a="1"/>
  <c r="K69" i="10" s="1"/>
  <c r="L69" i="10" s="1"/>
  <c r="G69" i="10" a="1"/>
  <c r="G69" i="10" s="1"/>
  <c r="H69" i="10" s="1"/>
  <c r="I69" i="10" s="1"/>
  <c r="G22" i="10" a="1"/>
  <c r="G22" i="10" s="1"/>
  <c r="H22" i="10" s="1"/>
  <c r="I22" i="10" s="1"/>
  <c r="K22" i="10" a="1"/>
  <c r="K22" i="10" s="1"/>
  <c r="L22" i="10" s="1"/>
  <c r="K62" i="10" a="1"/>
  <c r="K62" i="10" s="1"/>
  <c r="L62" i="10" s="1"/>
  <c r="G62" i="10" a="1"/>
  <c r="G62" i="10" s="1"/>
  <c r="H62" i="10" s="1"/>
  <c r="I62" i="10" s="1"/>
  <c r="K56" i="10" a="1"/>
  <c r="K56" i="10" s="1"/>
  <c r="L56" i="10" s="1"/>
  <c r="G56" i="10" a="1"/>
  <c r="G56" i="10" s="1"/>
  <c r="H56" i="10" s="1"/>
  <c r="I56" i="10" s="1"/>
  <c r="K75" i="10" a="1"/>
  <c r="K75" i="10" s="1"/>
  <c r="L75" i="10" s="1"/>
  <c r="G75" i="10" a="1"/>
  <c r="G75" i="10" s="1"/>
  <c r="H75" i="10" s="1"/>
  <c r="I75" i="10" s="1"/>
  <c r="G68" i="10" a="1"/>
  <c r="G68" i="10" s="1"/>
  <c r="H68" i="10" s="1"/>
  <c r="I68" i="10" s="1"/>
  <c r="K68" i="10" a="1"/>
  <c r="K68" i="10" s="1"/>
  <c r="L68" i="10" s="1"/>
  <c r="K20" i="10" a="1"/>
  <c r="K20" i="10" s="1"/>
  <c r="L20" i="10" s="1"/>
  <c r="G20" i="10" a="1"/>
  <c r="G20" i="10" s="1"/>
  <c r="H20" i="10" s="1"/>
  <c r="I20" i="10" s="1"/>
  <c r="G28" i="10" a="1"/>
  <c r="G28" i="10" s="1"/>
  <c r="H28" i="10" s="1"/>
  <c r="I28" i="10" s="1"/>
  <c r="K28" i="10" a="1"/>
  <c r="K28" i="10" s="1"/>
  <c r="L28" i="10" s="1"/>
  <c r="K26" i="10" a="1"/>
  <c r="K26" i="10" s="1"/>
  <c r="L26" i="10" s="1"/>
  <c r="G26" i="10" a="1"/>
  <c r="G26" i="10" s="1"/>
  <c r="H26" i="10" s="1"/>
  <c r="I26" i="10" s="1"/>
  <c r="G103" i="10" a="1"/>
  <c r="G103" i="10" s="1"/>
  <c r="H103" i="10" s="1"/>
  <c r="I103" i="10" s="1"/>
  <c r="K103" i="10" a="1"/>
  <c r="K103" i="10" s="1"/>
  <c r="L103" i="10" s="1"/>
  <c r="K30" i="10" a="1"/>
  <c r="K30" i="10" s="1"/>
  <c r="L30" i="10" s="1"/>
  <c r="G30" i="10" a="1"/>
  <c r="G30" i="10" s="1"/>
  <c r="H30" i="10" s="1"/>
  <c r="I30" i="10" s="1"/>
  <c r="K50" i="10" a="1"/>
  <c r="K50" i="10" s="1"/>
  <c r="L50" i="10" s="1"/>
  <c r="G50" i="10" a="1"/>
  <c r="G50" i="10" s="1"/>
  <c r="H50" i="10" s="1"/>
  <c r="I50" i="10" s="1"/>
  <c r="K54" i="10" a="1"/>
  <c r="K54" i="10" s="1"/>
  <c r="L54" i="10" s="1"/>
  <c r="G54" i="10" a="1"/>
  <c r="G54" i="10" s="1"/>
  <c r="H54" i="10" s="1"/>
  <c r="I54" i="10" s="1"/>
  <c r="O12" i="10"/>
  <c r="M12" i="10"/>
  <c r="K29" i="10" a="1"/>
  <c r="K29" i="10" s="1"/>
  <c r="L29" i="10" s="1"/>
  <c r="G29" i="10" a="1"/>
  <c r="G29" i="10" s="1"/>
  <c r="H29" i="10" s="1"/>
  <c r="I29" i="10" s="1"/>
  <c r="K18" i="10" a="1"/>
  <c r="K18" i="10" s="1"/>
  <c r="L18" i="10" s="1"/>
  <c r="G18" i="10" a="1"/>
  <c r="G18" i="10" s="1"/>
  <c r="H18" i="10" s="1"/>
  <c r="I18" i="10" s="1"/>
  <c r="K57" i="10" a="1"/>
  <c r="K57" i="10" s="1"/>
  <c r="L57" i="10" s="1"/>
  <c r="G57" i="10" a="1"/>
  <c r="G57" i="10" s="1"/>
  <c r="H57" i="10" s="1"/>
  <c r="I57" i="10" s="1"/>
  <c r="K63" i="10" a="1"/>
  <c r="K63" i="10" s="1"/>
  <c r="L63" i="10" s="1"/>
  <c r="G63" i="10" a="1"/>
  <c r="G63" i="10" s="1"/>
  <c r="H63" i="10" s="1"/>
  <c r="I63" i="10" s="1"/>
  <c r="K23" i="10" a="1"/>
  <c r="K23" i="10" s="1"/>
  <c r="L23" i="10" s="1"/>
  <c r="G23" i="10" a="1"/>
  <c r="G23" i="10" s="1"/>
  <c r="H23" i="10" s="1"/>
  <c r="I23" i="10" s="1"/>
  <c r="K98" i="10" a="1"/>
  <c r="K98" i="10" s="1"/>
  <c r="L98" i="10" s="1"/>
  <c r="G98" i="10" a="1"/>
  <c r="G98" i="10" s="1"/>
  <c r="H98" i="10" s="1"/>
  <c r="I98" i="10" s="1"/>
  <c r="G77" i="10" a="1"/>
  <c r="G77" i="10" s="1"/>
  <c r="H77" i="10" s="1"/>
  <c r="I77" i="10" s="1"/>
  <c r="K77" i="10" a="1"/>
  <c r="K77" i="10" s="1"/>
  <c r="L77" i="10" s="1"/>
  <c r="K71" i="10" a="1"/>
  <c r="K71" i="10" s="1"/>
  <c r="L71" i="10" s="1"/>
  <c r="G71" i="10" a="1"/>
  <c r="G71" i="10" s="1"/>
  <c r="H71" i="10" s="1"/>
  <c r="I71" i="10" s="1"/>
  <c r="G38" i="10" a="1"/>
  <c r="G38" i="10" s="1"/>
  <c r="H38" i="10" s="1"/>
  <c r="I38" i="10" s="1"/>
  <c r="K38" i="10" a="1"/>
  <c r="K38" i="10" s="1"/>
  <c r="L38" i="10" s="1"/>
  <c r="K48" i="10" a="1"/>
  <c r="K48" i="10" s="1"/>
  <c r="L48" i="10" s="1"/>
  <c r="G48" i="10" a="1"/>
  <c r="G48" i="10" s="1"/>
  <c r="H48" i="10" s="1"/>
  <c r="I48" i="10" s="1"/>
  <c r="G94" i="10" a="1"/>
  <c r="G94" i="10" s="1"/>
  <c r="H94" i="10" s="1"/>
  <c r="I94" i="10" s="1"/>
  <c r="K94" i="10" a="1"/>
  <c r="K94" i="10" s="1"/>
  <c r="L94" i="10" s="1"/>
  <c r="G31" i="10" a="1"/>
  <c r="G31" i="10" s="1"/>
  <c r="H31" i="10" s="1"/>
  <c r="I31" i="10" s="1"/>
  <c r="K31" i="10" a="1"/>
  <c r="K31" i="10" s="1"/>
  <c r="L31" i="10" s="1"/>
  <c r="G27" i="10" a="1"/>
  <c r="G27" i="10" s="1"/>
  <c r="H27" i="10" s="1"/>
  <c r="I27" i="10" s="1"/>
  <c r="K27" i="10" a="1"/>
  <c r="K27" i="10" s="1"/>
  <c r="L27" i="10" s="1"/>
  <c r="K53" i="10" a="1"/>
  <c r="K53" i="10" s="1"/>
  <c r="L53" i="10" s="1"/>
  <c r="G53" i="10" a="1"/>
  <c r="G53" i="10" s="1"/>
  <c r="H53" i="10" s="1"/>
  <c r="I53" i="10" s="1"/>
  <c r="K88" i="10" a="1"/>
  <c r="K88" i="10" s="1"/>
  <c r="L88" i="10" s="1"/>
  <c r="G88" i="10" a="1"/>
  <c r="G88" i="10" s="1"/>
  <c r="H88" i="10" s="1"/>
  <c r="I88" i="10" s="1"/>
  <c r="G25" i="10" a="1"/>
  <c r="G25" i="10" s="1"/>
  <c r="H25" i="10" s="1"/>
  <c r="I25" i="10" s="1"/>
  <c r="K25" i="10" a="1"/>
  <c r="K25" i="10" s="1"/>
  <c r="L25" i="10" s="1"/>
  <c r="G41" i="10" a="1"/>
  <c r="G41" i="10" s="1"/>
  <c r="H41" i="10" s="1"/>
  <c r="I41" i="10" s="1"/>
  <c r="K41" i="10" a="1"/>
  <c r="K41" i="10" s="1"/>
  <c r="L41" i="10" s="1"/>
  <c r="K74" i="10" a="1"/>
  <c r="K74" i="10" s="1"/>
  <c r="L74" i="10" s="1"/>
  <c r="G74" i="10" a="1"/>
  <c r="G74" i="10" s="1"/>
  <c r="H74" i="10" s="1"/>
  <c r="I74" i="10" s="1"/>
  <c r="G60" i="10" a="1"/>
  <c r="G60" i="10" s="1"/>
  <c r="H60" i="10" s="1"/>
  <c r="I60" i="10" s="1"/>
  <c r="K60" i="10" a="1"/>
  <c r="K60" i="10" s="1"/>
  <c r="L60" i="10" s="1"/>
  <c r="K82" i="10" a="1"/>
  <c r="K82" i="10" s="1"/>
  <c r="L82" i="10" s="1"/>
  <c r="G82" i="10" a="1"/>
  <c r="G82" i="10" s="1"/>
  <c r="H82" i="10" s="1"/>
  <c r="I82" i="10" s="1"/>
  <c r="G84" i="10" a="1"/>
  <c r="G84" i="10" s="1"/>
  <c r="H84" i="10" s="1"/>
  <c r="I84" i="10" s="1"/>
  <c r="K84" i="10" a="1"/>
  <c r="K84" i="10" s="1"/>
  <c r="L84" i="10" s="1"/>
  <c r="G40" i="10" a="1"/>
  <c r="G40" i="10" s="1"/>
  <c r="H40" i="10" s="1"/>
  <c r="I40" i="10" s="1"/>
  <c r="K40" i="10" a="1"/>
  <c r="K40" i="10" s="1"/>
  <c r="L40" i="10" s="1"/>
  <c r="G55" i="10" a="1"/>
  <c r="G55" i="10" s="1"/>
  <c r="H55" i="10" s="1"/>
  <c r="I55" i="10" s="1"/>
  <c r="K55" i="10" a="1"/>
  <c r="K55" i="10" s="1"/>
  <c r="L55" i="10" s="1"/>
  <c r="K104" i="10" a="1"/>
  <c r="K104" i="10" s="1"/>
  <c r="L104" i="10" s="1"/>
  <c r="G104" i="10" a="1"/>
  <c r="G104" i="10" s="1"/>
  <c r="H104" i="10" s="1"/>
  <c r="I104" i="10" s="1"/>
  <c r="G42" i="10" a="1"/>
  <c r="G42" i="10" s="1"/>
  <c r="H42" i="10" s="1"/>
  <c r="I42" i="10" s="1"/>
  <c r="K42" i="10" a="1"/>
  <c r="K42" i="10" s="1"/>
  <c r="L42" i="10" s="1"/>
  <c r="G64" i="10" a="1"/>
  <c r="G64" i="10" s="1"/>
  <c r="H64" i="10" s="1"/>
  <c r="I64" i="10" s="1"/>
  <c r="K64" i="10" a="1"/>
  <c r="K64" i="10" s="1"/>
  <c r="L64" i="10" s="1"/>
  <c r="G43" i="10" a="1"/>
  <c r="G43" i="10" s="1"/>
  <c r="H43" i="10" s="1"/>
  <c r="I43" i="10" s="1"/>
  <c r="K43" i="10" a="1"/>
  <c r="K43" i="10" s="1"/>
  <c r="L43" i="10" s="1"/>
  <c r="K90" i="10" a="1"/>
  <c r="K90" i="10" s="1"/>
  <c r="L90" i="10" s="1"/>
  <c r="G90" i="10" a="1"/>
  <c r="G90" i="10" s="1"/>
  <c r="H90" i="10" s="1"/>
  <c r="I90" i="10" s="1"/>
  <c r="K52" i="10" a="1"/>
  <c r="K52" i="10" s="1"/>
  <c r="L52" i="10" s="1"/>
  <c r="G52" i="10" a="1"/>
  <c r="G52" i="10" s="1"/>
  <c r="H52" i="10" s="1"/>
  <c r="I52" i="10" s="1"/>
  <c r="K19" i="10" a="1"/>
  <c r="K19" i="10" s="1"/>
  <c r="L19" i="10" s="1"/>
  <c r="G19" i="10" a="1"/>
  <c r="G19" i="10" s="1"/>
  <c r="H19" i="10" s="1"/>
  <c r="I19" i="10" s="1"/>
  <c r="K66" i="10" a="1"/>
  <c r="K66" i="10" s="1"/>
  <c r="L66" i="10" s="1"/>
  <c r="G66" i="10" a="1"/>
  <c r="G66" i="10" s="1"/>
  <c r="H66" i="10" s="1"/>
  <c r="I66" i="10" s="1"/>
  <c r="K107" i="10" a="1"/>
  <c r="K107" i="10" s="1"/>
  <c r="L107" i="10" s="1"/>
  <c r="G107" i="10" a="1"/>
  <c r="G107" i="10" s="1"/>
  <c r="H107" i="10" s="1"/>
  <c r="I107" i="10" s="1"/>
  <c r="K87" i="10" a="1"/>
  <c r="K87" i="10" s="1"/>
  <c r="L87" i="10" s="1"/>
  <c r="G87" i="10" a="1"/>
  <c r="G87" i="10" s="1"/>
  <c r="H87" i="10" s="1"/>
  <c r="I87" i="10" s="1"/>
  <c r="K105" i="10" a="1"/>
  <c r="K105" i="10" s="1"/>
  <c r="L105" i="10" s="1"/>
  <c r="G105" i="10" a="1"/>
  <c r="G105" i="10" s="1"/>
  <c r="H105" i="10" s="1"/>
  <c r="I105" i="10" s="1"/>
  <c r="G89" i="10" a="1"/>
  <c r="G89" i="10" s="1"/>
  <c r="H89" i="10" s="1"/>
  <c r="I89" i="10" s="1"/>
  <c r="K89" i="10" a="1"/>
  <c r="K89" i="10" s="1"/>
  <c r="L89" i="10" s="1"/>
  <c r="G106" i="10" a="1"/>
  <c r="G106" i="10" s="1"/>
  <c r="H106" i="10" s="1"/>
  <c r="I106" i="10" s="1"/>
  <c r="K106" i="10" a="1"/>
  <c r="K106" i="10" s="1"/>
  <c r="L106" i="10" s="1"/>
  <c r="G76" i="10" a="1"/>
  <c r="G76" i="10" s="1"/>
  <c r="H76" i="10" s="1"/>
  <c r="I76" i="10" s="1"/>
  <c r="K76" i="10" a="1"/>
  <c r="K76" i="10" s="1"/>
  <c r="L76" i="10" s="1"/>
  <c r="K39" i="10" a="1"/>
  <c r="K39" i="10" s="1"/>
  <c r="L39" i="10" s="1"/>
  <c r="G39" i="10" a="1"/>
  <c r="G39" i="10" s="1"/>
  <c r="H39" i="10" s="1"/>
  <c r="I39" i="10" s="1"/>
  <c r="G80" i="10" a="1"/>
  <c r="G80" i="10" s="1"/>
  <c r="H80" i="10" s="1"/>
  <c r="I80" i="10" s="1"/>
  <c r="K80" i="10" a="1"/>
  <c r="K80" i="10" s="1"/>
  <c r="L80" i="10" s="1"/>
  <c r="K79" i="10" a="1"/>
  <c r="K79" i="10" s="1"/>
  <c r="L79" i="10" s="1"/>
  <c r="G79" i="10" a="1"/>
  <c r="G79" i="10" s="1"/>
  <c r="H79" i="10" s="1"/>
  <c r="I79" i="10" s="1"/>
  <c r="G61" i="10" a="1"/>
  <c r="G61" i="10" s="1"/>
  <c r="H61" i="10" s="1"/>
  <c r="I61" i="10" s="1"/>
  <c r="K61" i="10" a="1"/>
  <c r="K61" i="10" s="1"/>
  <c r="L61" i="10" s="1"/>
  <c r="G100" i="10" a="1"/>
  <c r="G100" i="10" s="1"/>
  <c r="H100" i="10" s="1"/>
  <c r="I100" i="10" s="1"/>
  <c r="K100" i="10" a="1"/>
  <c r="K100" i="10" s="1"/>
  <c r="L100" i="10" s="1"/>
  <c r="G86" i="10" a="1"/>
  <c r="G86" i="10" s="1"/>
  <c r="H86" i="10" s="1"/>
  <c r="I86" i="10" s="1"/>
  <c r="K86" i="10" a="1"/>
  <c r="K86" i="10" s="1"/>
  <c r="L86" i="10" s="1"/>
  <c r="G17" i="10" a="1"/>
  <c r="G17" i="10" s="1"/>
  <c r="H17" i="10" s="1"/>
  <c r="I17" i="10" s="1"/>
  <c r="K17" i="10" a="1"/>
  <c r="K17" i="10" s="1"/>
  <c r="L17" i="10" s="1"/>
  <c r="G91" i="10" a="1"/>
  <c r="G91" i="10" s="1"/>
  <c r="H91" i="10" s="1"/>
  <c r="I91" i="10" s="1"/>
  <c r="K91" i="10" a="1"/>
  <c r="K91" i="10" s="1"/>
  <c r="L91" i="10" s="1"/>
  <c r="G14" i="10" a="1"/>
  <c r="G14" i="10" s="1"/>
  <c r="H14" i="10" s="1"/>
  <c r="I14" i="10" s="1"/>
  <c r="K14" i="10" a="1"/>
  <c r="K14" i="10" s="1"/>
  <c r="L14" i="10" s="1"/>
  <c r="K109" i="10" a="1"/>
  <c r="K109" i="10" s="1"/>
  <c r="L109" i="10" s="1"/>
  <c r="G109" i="10" a="1"/>
  <c r="G109" i="10" s="1"/>
  <c r="H109" i="10" s="1"/>
  <c r="I109" i="10" s="1"/>
  <c r="K67" i="10" a="1"/>
  <c r="K67" i="10" s="1"/>
  <c r="L67" i="10" s="1"/>
  <c r="G67" i="10" a="1"/>
  <c r="G67" i="10" s="1"/>
  <c r="H67" i="10" s="1"/>
  <c r="I67" i="10" s="1"/>
  <c r="K13" i="10" a="1"/>
  <c r="K13" i="10" s="1"/>
  <c r="L13" i="10" s="1"/>
  <c r="G13" i="10" a="1"/>
  <c r="G13" i="10" s="1"/>
  <c r="H13" i="10" s="1"/>
  <c r="I13" i="10" s="1"/>
  <c r="K24" i="10" a="1"/>
  <c r="K24" i="10" s="1"/>
  <c r="L24" i="10" s="1"/>
  <c r="G24" i="10" a="1"/>
  <c r="G24" i="10" s="1"/>
  <c r="H24" i="10" s="1"/>
  <c r="I24" i="10" s="1"/>
  <c r="K45" i="10" a="1"/>
  <c r="K45" i="10" s="1"/>
  <c r="L45" i="10" s="1"/>
  <c r="G45" i="10" a="1"/>
  <c r="G45" i="10" s="1"/>
  <c r="H45" i="10" s="1"/>
  <c r="I45" i="10" s="1"/>
  <c r="G58" i="10" a="1"/>
  <c r="G58" i="10" s="1"/>
  <c r="H58" i="10" s="1"/>
  <c r="I58" i="10" s="1"/>
  <c r="K58" i="10" a="1"/>
  <c r="K58" i="10" s="1"/>
  <c r="L58" i="10" s="1"/>
  <c r="K37" i="10" a="1"/>
  <c r="K37" i="10" s="1"/>
  <c r="L37" i="10" s="1"/>
  <c r="G37" i="10" a="1"/>
  <c r="G37" i="10" s="1"/>
  <c r="H37" i="10" s="1"/>
  <c r="I37" i="10" s="1"/>
  <c r="K49" i="10" a="1"/>
  <c r="K49" i="10" s="1"/>
  <c r="L49" i="10" s="1"/>
  <c r="G49" i="10" a="1"/>
  <c r="G49" i="10" s="1"/>
  <c r="H49" i="10" s="1"/>
  <c r="I49" i="10" s="1"/>
  <c r="G32" i="10" a="1"/>
  <c r="G32" i="10" s="1"/>
  <c r="H32" i="10" s="1"/>
  <c r="I32" i="10" s="1"/>
  <c r="K32" i="10" a="1"/>
  <c r="K32" i="10" s="1"/>
  <c r="L32" i="10" s="1"/>
  <c r="K78" i="10" a="1"/>
  <c r="K78" i="10" s="1"/>
  <c r="L78" i="10" s="1"/>
  <c r="G78" i="10" a="1"/>
  <c r="G78" i="10" s="1"/>
  <c r="H78" i="10" s="1"/>
  <c r="I78" i="10" s="1"/>
  <c r="O73" i="10"/>
  <c r="M73" i="10"/>
  <c r="K51" i="10" a="1"/>
  <c r="K51" i="10" s="1"/>
  <c r="L51" i="10" s="1"/>
  <c r="G51" i="10" a="1"/>
  <c r="G51" i="10" s="1"/>
  <c r="H51" i="10" s="1"/>
  <c r="I51" i="10" s="1"/>
  <c r="K15" i="10" a="1"/>
  <c r="K15" i="10" s="1"/>
  <c r="L15" i="10" s="1"/>
  <c r="G15" i="10" a="1"/>
  <c r="G15" i="10" s="1"/>
  <c r="H15" i="10" s="1"/>
  <c r="I15" i="10" s="1"/>
  <c r="O101" i="10"/>
  <c r="M101" i="10"/>
  <c r="G97" i="10" a="1"/>
  <c r="G97" i="10" s="1"/>
  <c r="H97" i="10" s="1"/>
  <c r="I97" i="10" s="1"/>
  <c r="K97" i="10" a="1"/>
  <c r="K97" i="10" s="1"/>
  <c r="L97" i="10" s="1"/>
  <c r="K16" i="10" a="1"/>
  <c r="K16" i="10" s="1"/>
  <c r="L16" i="10" s="1"/>
  <c r="G16" i="10" a="1"/>
  <c r="G16" i="10" s="1"/>
  <c r="H16" i="10" s="1"/>
  <c r="I16" i="10" s="1"/>
  <c r="G96" i="10" a="1"/>
  <c r="G96" i="10" s="1"/>
  <c r="H96" i="10" s="1"/>
  <c r="I96" i="10" s="1"/>
  <c r="K96" i="10" a="1"/>
  <c r="K96" i="10" s="1"/>
  <c r="L96" i="10" s="1"/>
  <c r="O72" i="11" l="1"/>
  <c r="P72" i="11" s="1"/>
  <c r="Q72" i="11" s="1"/>
  <c r="X195" i="1" s="1"/>
  <c r="P40" i="11"/>
  <c r="Q40" i="11" s="1"/>
  <c r="X163" i="1" s="1"/>
  <c r="P12" i="11"/>
  <c r="T12" i="11" s="1"/>
  <c r="X12" i="11" s="1"/>
  <c r="P21" i="10"/>
  <c r="T21" i="10" s="1"/>
  <c r="X21" i="10" s="1"/>
  <c r="P12" i="10"/>
  <c r="T12" i="10" s="1"/>
  <c r="O73" i="11"/>
  <c r="M73" i="11"/>
  <c r="O106" i="11"/>
  <c r="M106" i="11"/>
  <c r="O36" i="11"/>
  <c r="M36" i="11"/>
  <c r="O23" i="11"/>
  <c r="M23" i="11"/>
  <c r="O80" i="11"/>
  <c r="M80" i="11"/>
  <c r="O59" i="11"/>
  <c r="M59" i="11"/>
  <c r="O101" i="11"/>
  <c r="M101" i="11"/>
  <c r="O42" i="11"/>
  <c r="M42" i="11"/>
  <c r="O63" i="11"/>
  <c r="M63" i="11"/>
  <c r="O85" i="11"/>
  <c r="M85" i="11"/>
  <c r="O78" i="11"/>
  <c r="M78" i="11"/>
  <c r="O79" i="11"/>
  <c r="M79" i="11"/>
  <c r="O96" i="11"/>
  <c r="M96" i="11"/>
  <c r="O82" i="11"/>
  <c r="M82" i="11"/>
  <c r="O58" i="11"/>
  <c r="M58" i="11"/>
  <c r="O29" i="11"/>
  <c r="M29" i="11"/>
  <c r="O55" i="11"/>
  <c r="M55" i="11"/>
  <c r="O19" i="11"/>
  <c r="M19" i="11"/>
  <c r="M110" i="11"/>
  <c r="O110" i="11"/>
  <c r="O32" i="11"/>
  <c r="M32" i="11"/>
  <c r="O104" i="11"/>
  <c r="M104" i="11"/>
  <c r="O54" i="11"/>
  <c r="M54" i="11"/>
  <c r="O100" i="11"/>
  <c r="M100" i="11"/>
  <c r="O94" i="11"/>
  <c r="M94" i="11"/>
  <c r="O108" i="11"/>
  <c r="M108" i="11"/>
  <c r="O81" i="11"/>
  <c r="M81" i="11"/>
  <c r="O95" i="11"/>
  <c r="M95" i="11"/>
  <c r="O50" i="11"/>
  <c r="M50" i="11"/>
  <c r="O35" i="11"/>
  <c r="M35" i="11"/>
  <c r="O24" i="11"/>
  <c r="M24" i="11"/>
  <c r="O39" i="11"/>
  <c r="M39" i="11"/>
  <c r="O12" i="12"/>
  <c r="M12" i="12"/>
  <c r="O71" i="11"/>
  <c r="M71" i="11"/>
  <c r="O62" i="11"/>
  <c r="M62" i="11"/>
  <c r="O30" i="11"/>
  <c r="M30" i="11"/>
  <c r="O111" i="11"/>
  <c r="M111" i="11"/>
  <c r="O87" i="11"/>
  <c r="M87" i="11"/>
  <c r="O20" i="11"/>
  <c r="M20" i="11"/>
  <c r="O88" i="11"/>
  <c r="M88" i="11"/>
  <c r="O18" i="11"/>
  <c r="M18" i="11"/>
  <c r="O89" i="11"/>
  <c r="M89" i="11"/>
  <c r="O93" i="11"/>
  <c r="M93" i="11"/>
  <c r="O43" i="11"/>
  <c r="M43" i="11"/>
  <c r="M31" i="11"/>
  <c r="O31" i="11"/>
  <c r="O103" i="11"/>
  <c r="M103" i="11"/>
  <c r="O92" i="11"/>
  <c r="M92" i="11"/>
  <c r="O64" i="11"/>
  <c r="M64" i="11"/>
  <c r="O22" i="11"/>
  <c r="M22" i="11"/>
  <c r="O60" i="11"/>
  <c r="M60" i="11"/>
  <c r="O70" i="11"/>
  <c r="M70" i="11"/>
  <c r="O105" i="11"/>
  <c r="M105" i="11"/>
  <c r="O68" i="11"/>
  <c r="M68" i="11"/>
  <c r="O33" i="11"/>
  <c r="M33" i="11"/>
  <c r="O77" i="11"/>
  <c r="M77" i="11"/>
  <c r="O57" i="11"/>
  <c r="M57" i="11"/>
  <c r="O14" i="11"/>
  <c r="M14" i="11"/>
  <c r="O46" i="11"/>
  <c r="M46" i="11"/>
  <c r="O51" i="11"/>
  <c r="M51" i="11"/>
  <c r="O41" i="11"/>
  <c r="M41" i="11"/>
  <c r="O28" i="11"/>
  <c r="M28" i="11"/>
  <c r="O56" i="11"/>
  <c r="M56" i="11"/>
  <c r="O61" i="11"/>
  <c r="M61" i="11"/>
  <c r="O49" i="11"/>
  <c r="M49" i="11"/>
  <c r="P108" i="10"/>
  <c r="T108" i="10" s="1"/>
  <c r="X108" i="10" s="1"/>
  <c r="O38" i="11"/>
  <c r="M38" i="11"/>
  <c r="O34" i="11"/>
  <c r="M34" i="11"/>
  <c r="O69" i="11"/>
  <c r="M69" i="11"/>
  <c r="M26" i="11"/>
  <c r="O26" i="11"/>
  <c r="O75" i="11"/>
  <c r="M75" i="11"/>
  <c r="O53" i="11"/>
  <c r="M53" i="11"/>
  <c r="O107" i="11"/>
  <c r="M107" i="11"/>
  <c r="O83" i="11"/>
  <c r="M83" i="11"/>
  <c r="O97" i="11"/>
  <c r="M97" i="11"/>
  <c r="O17" i="11"/>
  <c r="M17" i="11"/>
  <c r="O102" i="11"/>
  <c r="M102" i="11"/>
  <c r="O109" i="11"/>
  <c r="M109" i="11"/>
  <c r="O25" i="11"/>
  <c r="M25" i="11"/>
  <c r="O90" i="11"/>
  <c r="M90" i="11"/>
  <c r="O74" i="11"/>
  <c r="M74" i="11"/>
  <c r="O86" i="11"/>
  <c r="M86" i="11"/>
  <c r="O27" i="11"/>
  <c r="M27" i="11"/>
  <c r="O37" i="11"/>
  <c r="M37" i="11"/>
  <c r="O47" i="11"/>
  <c r="M47" i="11"/>
  <c r="O44" i="11"/>
  <c r="M44" i="11"/>
  <c r="O91" i="11"/>
  <c r="M91" i="11"/>
  <c r="O45" i="11"/>
  <c r="M45" i="11"/>
  <c r="O76" i="11"/>
  <c r="M76" i="11"/>
  <c r="O15" i="11"/>
  <c r="M15" i="11"/>
  <c r="O66" i="11"/>
  <c r="M66" i="11"/>
  <c r="O13" i="11"/>
  <c r="M13" i="11"/>
  <c r="O99" i="11"/>
  <c r="M99" i="11"/>
  <c r="O65" i="11"/>
  <c r="M65" i="11"/>
  <c r="O98" i="11"/>
  <c r="M98" i="11"/>
  <c r="O52" i="11"/>
  <c r="M52" i="11"/>
  <c r="O21" i="11"/>
  <c r="M21" i="11"/>
  <c r="O84" i="11"/>
  <c r="M84" i="11"/>
  <c r="O67" i="11"/>
  <c r="M67" i="11"/>
  <c r="O16" i="11"/>
  <c r="M16" i="11"/>
  <c r="O48" i="11"/>
  <c r="M48" i="11"/>
  <c r="P101" i="10"/>
  <c r="Q101" i="10" s="1"/>
  <c r="T224" i="1" s="1"/>
  <c r="O91" i="10"/>
  <c r="M91" i="10"/>
  <c r="O38" i="10"/>
  <c r="M38" i="10"/>
  <c r="O78" i="10"/>
  <c r="M78" i="10"/>
  <c r="O97" i="10"/>
  <c r="M97" i="10"/>
  <c r="P73" i="10"/>
  <c r="O49" i="10"/>
  <c r="M49" i="10"/>
  <c r="O24" i="10"/>
  <c r="M24" i="10"/>
  <c r="O39" i="10"/>
  <c r="M39" i="10"/>
  <c r="O105" i="10"/>
  <c r="M105" i="10"/>
  <c r="O19" i="10"/>
  <c r="M19" i="10"/>
  <c r="O74" i="10"/>
  <c r="M74" i="10"/>
  <c r="O53" i="10"/>
  <c r="M53" i="10"/>
  <c r="O48" i="10"/>
  <c r="M48" i="10"/>
  <c r="O98" i="10"/>
  <c r="M98" i="10"/>
  <c r="O28" i="10"/>
  <c r="M28" i="10"/>
  <c r="O92" i="10"/>
  <c r="M92" i="10"/>
  <c r="O35" i="10"/>
  <c r="M35" i="10"/>
  <c r="O72" i="10"/>
  <c r="M72" i="10"/>
  <c r="O47" i="10"/>
  <c r="M47" i="10"/>
  <c r="O42" i="10"/>
  <c r="M42" i="10"/>
  <c r="O83" i="10"/>
  <c r="M83" i="10"/>
  <c r="O37" i="10"/>
  <c r="M37" i="10"/>
  <c r="O13" i="10"/>
  <c r="M13" i="10"/>
  <c r="O87" i="10"/>
  <c r="M87" i="10"/>
  <c r="O52" i="10"/>
  <c r="M52" i="10"/>
  <c r="O23" i="10"/>
  <c r="M23" i="10"/>
  <c r="M70" i="10"/>
  <c r="O70" i="10"/>
  <c r="O44" i="10"/>
  <c r="M44" i="10"/>
  <c r="O27" i="10"/>
  <c r="M27" i="10"/>
  <c r="O25" i="10"/>
  <c r="M25" i="10"/>
  <c r="O62" i="10"/>
  <c r="M62" i="10"/>
  <c r="O111" i="10"/>
  <c r="M111" i="10"/>
  <c r="O99" i="10"/>
  <c r="M99" i="10"/>
  <c r="O65" i="10"/>
  <c r="M65" i="10"/>
  <c r="O84" i="10"/>
  <c r="M84" i="10"/>
  <c r="O56" i="10"/>
  <c r="M56" i="10"/>
  <c r="O31" i="10"/>
  <c r="M31" i="10"/>
  <c r="O30" i="10"/>
  <c r="M30" i="10"/>
  <c r="O96" i="10"/>
  <c r="M96" i="10"/>
  <c r="O67" i="10"/>
  <c r="M67" i="10"/>
  <c r="O79" i="10"/>
  <c r="M79" i="10"/>
  <c r="O107" i="10"/>
  <c r="M107" i="10"/>
  <c r="O90" i="10"/>
  <c r="M90" i="10"/>
  <c r="O104" i="10"/>
  <c r="M104" i="10"/>
  <c r="O82" i="10"/>
  <c r="M82" i="10"/>
  <c r="O71" i="10"/>
  <c r="M71" i="10"/>
  <c r="O63" i="10"/>
  <c r="M63" i="10"/>
  <c r="O103" i="10"/>
  <c r="M103" i="10"/>
  <c r="O68" i="10"/>
  <c r="M68" i="10"/>
  <c r="O22" i="10"/>
  <c r="M22" i="10"/>
  <c r="O85" i="10"/>
  <c r="M85" i="10"/>
  <c r="O81" i="10"/>
  <c r="M81" i="10"/>
  <c r="O76" i="10"/>
  <c r="M76" i="10"/>
  <c r="O50" i="10"/>
  <c r="M50" i="10"/>
  <c r="O17" i="10"/>
  <c r="M17" i="10"/>
  <c r="O29" i="10"/>
  <c r="M29" i="10"/>
  <c r="O34" i="10"/>
  <c r="M34" i="10"/>
  <c r="O15" i="10"/>
  <c r="M15" i="10"/>
  <c r="O32" i="10"/>
  <c r="M32" i="10"/>
  <c r="O86" i="10"/>
  <c r="M86" i="10"/>
  <c r="O80" i="10"/>
  <c r="M80" i="10"/>
  <c r="O89" i="10"/>
  <c r="M89" i="10"/>
  <c r="O43" i="10"/>
  <c r="M43" i="10"/>
  <c r="O55" i="10"/>
  <c r="M55" i="10"/>
  <c r="O60" i="10"/>
  <c r="M60" i="10"/>
  <c r="O94" i="10"/>
  <c r="M94" i="10"/>
  <c r="O77" i="10"/>
  <c r="M77" i="10"/>
  <c r="O102" i="10"/>
  <c r="M102" i="10"/>
  <c r="O33" i="10"/>
  <c r="M33" i="10"/>
  <c r="O41" i="10"/>
  <c r="M41" i="10"/>
  <c r="O58" i="10"/>
  <c r="M58" i="10"/>
  <c r="O20" i="10"/>
  <c r="M20" i="10"/>
  <c r="O45" i="10"/>
  <c r="M45" i="10"/>
  <c r="O109" i="10"/>
  <c r="M109" i="10"/>
  <c r="O66" i="10"/>
  <c r="M66" i="10"/>
  <c r="O88" i="10"/>
  <c r="M88" i="10"/>
  <c r="O46" i="10"/>
  <c r="M46" i="10"/>
  <c r="O110" i="10"/>
  <c r="M110" i="10"/>
  <c r="O95" i="10"/>
  <c r="M95" i="10"/>
  <c r="O61" i="10"/>
  <c r="M61" i="10"/>
  <c r="O18" i="10"/>
  <c r="M18" i="10"/>
  <c r="O106" i="10"/>
  <c r="M106" i="10"/>
  <c r="O16" i="10"/>
  <c r="M16" i="10"/>
  <c r="O51" i="10"/>
  <c r="M51" i="10"/>
  <c r="O14" i="10"/>
  <c r="M14" i="10"/>
  <c r="O100" i="10"/>
  <c r="M100" i="10"/>
  <c r="O64" i="10"/>
  <c r="M64" i="10"/>
  <c r="O40" i="10"/>
  <c r="M40" i="10"/>
  <c r="O57" i="10"/>
  <c r="M57" i="10"/>
  <c r="O54" i="10"/>
  <c r="M54" i="10"/>
  <c r="O26" i="10"/>
  <c r="M26" i="10"/>
  <c r="O75" i="10"/>
  <c r="M75" i="10"/>
  <c r="O69" i="10"/>
  <c r="M69" i="10"/>
  <c r="O36" i="10"/>
  <c r="M36" i="10"/>
  <c r="O59" i="10"/>
  <c r="M59" i="10"/>
  <c r="O93" i="10"/>
  <c r="M93" i="10"/>
  <c r="T40" i="11" l="1"/>
  <c r="X40" i="11" s="1"/>
  <c r="P43" i="10"/>
  <c r="Q43" i="10" s="1"/>
  <c r="T166" i="1" s="1"/>
  <c r="P85" i="10"/>
  <c r="Q85" i="10" s="1"/>
  <c r="T208" i="1" s="1"/>
  <c r="P63" i="10"/>
  <c r="Q63" i="10" s="1"/>
  <c r="T186" i="1" s="1"/>
  <c r="P90" i="10"/>
  <c r="Q90" i="10" s="1"/>
  <c r="T213" i="1" s="1"/>
  <c r="P74" i="10"/>
  <c r="T74" i="10" s="1"/>
  <c r="X74" i="10" s="1"/>
  <c r="P34" i="10"/>
  <c r="Q34" i="10" s="1"/>
  <c r="T157" i="1" s="1"/>
  <c r="P24" i="10"/>
  <c r="T24" i="10" s="1"/>
  <c r="X24" i="10" s="1"/>
  <c r="Q12" i="11"/>
  <c r="X135" i="1" s="1"/>
  <c r="P109" i="10"/>
  <c r="T109" i="10" s="1"/>
  <c r="X109" i="10" s="1"/>
  <c r="P21" i="11"/>
  <c r="T21" i="11" s="1"/>
  <c r="X21" i="11" s="1"/>
  <c r="P56" i="11"/>
  <c r="T56" i="11" s="1"/>
  <c r="X56" i="11" s="1"/>
  <c r="P46" i="11"/>
  <c r="Q46" i="11" s="1"/>
  <c r="X169" i="1" s="1"/>
  <c r="P88" i="11"/>
  <c r="T88" i="11" s="1"/>
  <c r="X88" i="11" s="1"/>
  <c r="P58" i="11"/>
  <c r="T58" i="11" s="1"/>
  <c r="X58" i="11" s="1"/>
  <c r="P28" i="11"/>
  <c r="T28" i="11" s="1"/>
  <c r="X28" i="11" s="1"/>
  <c r="P81" i="11"/>
  <c r="Q81" i="11" s="1"/>
  <c r="X204" i="1" s="1"/>
  <c r="P99" i="11"/>
  <c r="T99" i="11" s="1"/>
  <c r="X99" i="11" s="1"/>
  <c r="P100" i="10"/>
  <c r="T100" i="10" s="1"/>
  <c r="X100" i="10" s="1"/>
  <c r="P37" i="10"/>
  <c r="T37" i="10" s="1"/>
  <c r="X37" i="10" s="1"/>
  <c r="P19" i="10"/>
  <c r="T19" i="10" s="1"/>
  <c r="X19" i="10" s="1"/>
  <c r="P19" i="11"/>
  <c r="Q19" i="11" s="1"/>
  <c r="X142" i="1" s="1"/>
  <c r="P82" i="11"/>
  <c r="T82" i="11" s="1"/>
  <c r="X82" i="11" s="1"/>
  <c r="P85" i="11"/>
  <c r="Q85" i="11" s="1"/>
  <c r="X208" i="1" s="1"/>
  <c r="P59" i="11"/>
  <c r="Q59" i="11" s="1"/>
  <c r="X182" i="1" s="1"/>
  <c r="P106" i="11"/>
  <c r="T106" i="11" s="1"/>
  <c r="X106" i="11" s="1"/>
  <c r="Q12" i="10"/>
  <c r="T135" i="1" s="1"/>
  <c r="P110" i="11"/>
  <c r="T110" i="11" s="1"/>
  <c r="X110" i="11" s="1"/>
  <c r="P78" i="11"/>
  <c r="Q78" i="11" s="1"/>
  <c r="X201" i="1" s="1"/>
  <c r="P78" i="10"/>
  <c r="T78" i="10" s="1"/>
  <c r="X78" i="10" s="1"/>
  <c r="P76" i="11"/>
  <c r="T76" i="11" s="1"/>
  <c r="X76" i="11" s="1"/>
  <c r="P104" i="11"/>
  <c r="T104" i="11" s="1"/>
  <c r="X104" i="11" s="1"/>
  <c r="P32" i="11"/>
  <c r="T32" i="11" s="1"/>
  <c r="X32" i="11" s="1"/>
  <c r="P75" i="11"/>
  <c r="Q75" i="11" s="1"/>
  <c r="X198" i="1" s="1"/>
  <c r="P15" i="11"/>
  <c r="Q15" i="11" s="1"/>
  <c r="X138" i="1" s="1"/>
  <c r="P60" i="11"/>
  <c r="T60" i="11" s="1"/>
  <c r="X60" i="11" s="1"/>
  <c r="P22" i="11"/>
  <c r="T22" i="11" s="1"/>
  <c r="X22" i="11" s="1"/>
  <c r="P35" i="11"/>
  <c r="Q35" i="11" s="1"/>
  <c r="X158" i="1" s="1"/>
  <c r="P108" i="11"/>
  <c r="Q108" i="11" s="1"/>
  <c r="X231" i="1" s="1"/>
  <c r="P96" i="11"/>
  <c r="Q96" i="11" s="1"/>
  <c r="X219" i="1" s="1"/>
  <c r="P63" i="11"/>
  <c r="T63" i="11" s="1"/>
  <c r="X63" i="11" s="1"/>
  <c r="P80" i="11"/>
  <c r="Q80" i="11" s="1"/>
  <c r="X203" i="1" s="1"/>
  <c r="P37" i="11"/>
  <c r="Q37" i="11" s="1"/>
  <c r="X160" i="1" s="1"/>
  <c r="P111" i="10"/>
  <c r="T111" i="10" s="1"/>
  <c r="X111" i="10" s="1"/>
  <c r="P44" i="10"/>
  <c r="Q44" i="10" s="1"/>
  <c r="T167" i="1" s="1"/>
  <c r="P87" i="10"/>
  <c r="T87" i="10" s="1"/>
  <c r="X87" i="10" s="1"/>
  <c r="P84" i="11"/>
  <c r="T84" i="11" s="1"/>
  <c r="X84" i="11" s="1"/>
  <c r="P14" i="11"/>
  <c r="T14" i="11" s="1"/>
  <c r="X14" i="11" s="1"/>
  <c r="P87" i="11"/>
  <c r="T87" i="11" s="1"/>
  <c r="X87" i="11" s="1"/>
  <c r="P95" i="10"/>
  <c r="Q95" i="10" s="1"/>
  <c r="T218" i="1" s="1"/>
  <c r="P58" i="10"/>
  <c r="T58" i="10" s="1"/>
  <c r="X58" i="10" s="1"/>
  <c r="P32" i="10"/>
  <c r="T32" i="10" s="1"/>
  <c r="X32" i="10" s="1"/>
  <c r="P17" i="10"/>
  <c r="T17" i="10" s="1"/>
  <c r="X17" i="10" s="1"/>
  <c r="P13" i="10"/>
  <c r="Q13" i="10" s="1"/>
  <c r="T136" i="1" s="1"/>
  <c r="P43" i="11"/>
  <c r="Q43" i="11" s="1"/>
  <c r="X166" i="1" s="1"/>
  <c r="P60" i="10"/>
  <c r="Q60" i="10" s="1"/>
  <c r="T183" i="1" s="1"/>
  <c r="P93" i="11"/>
  <c r="T93" i="11" s="1"/>
  <c r="X93" i="11" s="1"/>
  <c r="P101" i="11"/>
  <c r="Q101" i="11" s="1"/>
  <c r="X224" i="1" s="1"/>
  <c r="P36" i="11"/>
  <c r="T36" i="11" s="1"/>
  <c r="X36" i="11" s="1"/>
  <c r="P47" i="11"/>
  <c r="Q47" i="11" s="1"/>
  <c r="X170" i="1" s="1"/>
  <c r="P14" i="10"/>
  <c r="Q14" i="10" s="1"/>
  <c r="T137" i="1" s="1"/>
  <c r="P91" i="10"/>
  <c r="T91" i="10" s="1"/>
  <c r="X91" i="10" s="1"/>
  <c r="P77" i="11"/>
  <c r="Q77" i="11" s="1"/>
  <c r="X200" i="1" s="1"/>
  <c r="P105" i="11"/>
  <c r="T105" i="11" s="1"/>
  <c r="X105" i="11" s="1"/>
  <c r="P18" i="11"/>
  <c r="T18" i="11" s="1"/>
  <c r="X18" i="11" s="1"/>
  <c r="P40" i="10"/>
  <c r="Q40" i="10" s="1"/>
  <c r="T163" i="1" s="1"/>
  <c r="P97" i="10"/>
  <c r="Q97" i="10" s="1"/>
  <c r="T220" i="1" s="1"/>
  <c r="Q21" i="10"/>
  <c r="T144" i="1" s="1"/>
  <c r="P25" i="11"/>
  <c r="Q25" i="11" s="1"/>
  <c r="X148" i="1" s="1"/>
  <c r="P50" i="11"/>
  <c r="T50" i="11" s="1"/>
  <c r="X50" i="11" s="1"/>
  <c r="P71" i="11"/>
  <c r="Q71" i="11" s="1"/>
  <c r="X194" i="1" s="1"/>
  <c r="P41" i="10"/>
  <c r="Q41" i="10" s="1"/>
  <c r="T164" i="1" s="1"/>
  <c r="P94" i="10"/>
  <c r="Q94" i="10" s="1"/>
  <c r="T217" i="1" s="1"/>
  <c r="P89" i="10"/>
  <c r="Q89" i="10" s="1"/>
  <c r="T212" i="1" s="1"/>
  <c r="P15" i="10"/>
  <c r="Q15" i="10" s="1"/>
  <c r="T138" i="1" s="1"/>
  <c r="P50" i="10"/>
  <c r="Q50" i="10" s="1"/>
  <c r="T173" i="1" s="1"/>
  <c r="P22" i="10"/>
  <c r="Q22" i="10" s="1"/>
  <c r="T145" i="1" s="1"/>
  <c r="P71" i="10"/>
  <c r="T71" i="10" s="1"/>
  <c r="X71" i="10" s="1"/>
  <c r="T72" i="11"/>
  <c r="X72" i="11" s="1"/>
  <c r="P51" i="10"/>
  <c r="T51" i="10" s="1"/>
  <c r="X51" i="10" s="1"/>
  <c r="P90" i="11"/>
  <c r="T90" i="11" s="1"/>
  <c r="X90" i="11" s="1"/>
  <c r="P53" i="11"/>
  <c r="T53" i="11" s="1"/>
  <c r="X53" i="11" s="1"/>
  <c r="P49" i="11"/>
  <c r="T49" i="11" s="1"/>
  <c r="X49" i="11" s="1"/>
  <c r="P57" i="11"/>
  <c r="Q57" i="11" s="1"/>
  <c r="X180" i="1" s="1"/>
  <c r="P68" i="11"/>
  <c r="T68" i="11" s="1"/>
  <c r="X68" i="11" s="1"/>
  <c r="P103" i="11"/>
  <c r="Q103" i="11" s="1"/>
  <c r="X226" i="1" s="1"/>
  <c r="P20" i="11"/>
  <c r="T20" i="11" s="1"/>
  <c r="X20" i="11" s="1"/>
  <c r="P62" i="11"/>
  <c r="Q62" i="11" s="1"/>
  <c r="X185" i="1" s="1"/>
  <c r="P79" i="11"/>
  <c r="Q79" i="11" s="1"/>
  <c r="X202" i="1" s="1"/>
  <c r="P51" i="11"/>
  <c r="T51" i="11" s="1"/>
  <c r="X51" i="11" s="1"/>
  <c r="P46" i="10"/>
  <c r="Q46" i="10" s="1"/>
  <c r="T169" i="1" s="1"/>
  <c r="P23" i="10"/>
  <c r="Q23" i="10" s="1"/>
  <c r="T146" i="1" s="1"/>
  <c r="P86" i="11"/>
  <c r="Q86" i="11" s="1"/>
  <c r="X209" i="1" s="1"/>
  <c r="P97" i="11"/>
  <c r="Q97" i="11" s="1"/>
  <c r="X220" i="1" s="1"/>
  <c r="P61" i="11"/>
  <c r="T61" i="11" s="1"/>
  <c r="X61" i="11" s="1"/>
  <c r="U12" i="11"/>
  <c r="V12" i="11" s="1"/>
  <c r="W12" i="11" s="1"/>
  <c r="Y12" i="11" s="1"/>
  <c r="W135" i="1" s="1"/>
  <c r="P111" i="11"/>
  <c r="T111" i="11" s="1"/>
  <c r="X111" i="11" s="1"/>
  <c r="P12" i="12"/>
  <c r="Q12" i="12" s="1"/>
  <c r="R12" i="12" s="1"/>
  <c r="P54" i="11"/>
  <c r="Q54" i="11" s="1"/>
  <c r="X177" i="1" s="1"/>
  <c r="P20" i="10"/>
  <c r="T20" i="10" s="1"/>
  <c r="X20" i="10" s="1"/>
  <c r="P103" i="10"/>
  <c r="T103" i="10" s="1"/>
  <c r="X103" i="10" s="1"/>
  <c r="P104" i="10"/>
  <c r="Q104" i="10" s="1"/>
  <c r="T227" i="1" s="1"/>
  <c r="P16" i="11"/>
  <c r="Q16" i="11" s="1"/>
  <c r="X139" i="1" s="1"/>
  <c r="P102" i="11"/>
  <c r="T102" i="11" s="1"/>
  <c r="X102" i="11" s="1"/>
  <c r="P83" i="11"/>
  <c r="T83" i="11" s="1"/>
  <c r="X83" i="11" s="1"/>
  <c r="P70" i="11"/>
  <c r="T70" i="11" s="1"/>
  <c r="X70" i="11" s="1"/>
  <c r="P89" i="11"/>
  <c r="Q89" i="11" s="1"/>
  <c r="X212" i="1" s="1"/>
  <c r="P95" i="11"/>
  <c r="T95" i="11" s="1"/>
  <c r="X95" i="11" s="1"/>
  <c r="P29" i="11"/>
  <c r="T29" i="11" s="1"/>
  <c r="X29" i="11" s="1"/>
  <c r="P26" i="11"/>
  <c r="Q26" i="11" s="1"/>
  <c r="X149" i="1" s="1"/>
  <c r="P106" i="10"/>
  <c r="T106" i="10" s="1"/>
  <c r="X106" i="10" s="1"/>
  <c r="T101" i="10"/>
  <c r="X101" i="10" s="1"/>
  <c r="P98" i="11"/>
  <c r="P91" i="11"/>
  <c r="Q91" i="11" s="1"/>
  <c r="X214" i="1" s="1"/>
  <c r="P41" i="11"/>
  <c r="Q41" i="11" s="1"/>
  <c r="X164" i="1" s="1"/>
  <c r="X12" i="10"/>
  <c r="U12" i="10"/>
  <c r="V12" i="10" s="1"/>
  <c r="W12" i="10" s="1"/>
  <c r="P48" i="10"/>
  <c r="Q48" i="10" s="1"/>
  <c r="T171" i="1" s="1"/>
  <c r="P66" i="11"/>
  <c r="T66" i="11" s="1"/>
  <c r="X66" i="11" s="1"/>
  <c r="P38" i="11"/>
  <c r="Q38" i="11" s="1"/>
  <c r="X161" i="1" s="1"/>
  <c r="P39" i="11"/>
  <c r="Q39" i="11" s="1"/>
  <c r="X162" i="1" s="1"/>
  <c r="P35" i="10"/>
  <c r="Q35" i="10" s="1"/>
  <c r="T158" i="1" s="1"/>
  <c r="P105" i="10"/>
  <c r="T105" i="10" s="1"/>
  <c r="X105" i="10" s="1"/>
  <c r="P93" i="10"/>
  <c r="Q93" i="10" s="1"/>
  <c r="T216" i="1" s="1"/>
  <c r="P110" i="10"/>
  <c r="Q110" i="10" s="1"/>
  <c r="T233" i="1" s="1"/>
  <c r="P62" i="10"/>
  <c r="Q62" i="10" s="1"/>
  <c r="T185" i="1" s="1"/>
  <c r="P92" i="10"/>
  <c r="T92" i="10" s="1"/>
  <c r="X92" i="10" s="1"/>
  <c r="P48" i="11"/>
  <c r="Q48" i="11" s="1"/>
  <c r="X171" i="1" s="1"/>
  <c r="P65" i="11"/>
  <c r="Q65" i="11" s="1"/>
  <c r="X188" i="1" s="1"/>
  <c r="P27" i="11"/>
  <c r="T27" i="11" s="1"/>
  <c r="X27" i="11" s="1"/>
  <c r="P107" i="11"/>
  <c r="T107" i="11" s="1"/>
  <c r="X107" i="11" s="1"/>
  <c r="P33" i="11"/>
  <c r="T33" i="11" s="1"/>
  <c r="P92" i="11"/>
  <c r="Q92" i="11" s="1"/>
  <c r="X215" i="1" s="1"/>
  <c r="P24" i="11"/>
  <c r="T24" i="11" s="1"/>
  <c r="P100" i="11"/>
  <c r="T100" i="11" s="1"/>
  <c r="X100" i="11" s="1"/>
  <c r="P55" i="11"/>
  <c r="Q55" i="11" s="1"/>
  <c r="X178" i="1" s="1"/>
  <c r="P73" i="11"/>
  <c r="Q73" i="11" s="1"/>
  <c r="X196" i="1" s="1"/>
  <c r="P42" i="11"/>
  <c r="Q42" i="11" s="1"/>
  <c r="X165" i="1" s="1"/>
  <c r="P23" i="11"/>
  <c r="Q23" i="11" s="1"/>
  <c r="X146" i="1" s="1"/>
  <c r="P17" i="11"/>
  <c r="T17" i="11" s="1"/>
  <c r="X17" i="11" s="1"/>
  <c r="P18" i="10"/>
  <c r="Q18" i="10" s="1"/>
  <c r="T141" i="1" s="1"/>
  <c r="P82" i="10"/>
  <c r="Q82" i="10" s="1"/>
  <c r="T205" i="1" s="1"/>
  <c r="P47" i="10"/>
  <c r="T47" i="10" s="1"/>
  <c r="X47" i="10" s="1"/>
  <c r="P28" i="10"/>
  <c r="Q28" i="10" s="1"/>
  <c r="T151" i="1" s="1"/>
  <c r="P69" i="11"/>
  <c r="T69" i="11" s="1"/>
  <c r="X69" i="11" s="1"/>
  <c r="P64" i="11"/>
  <c r="Q64" i="11" s="1"/>
  <c r="X187" i="1" s="1"/>
  <c r="P36" i="10"/>
  <c r="Q36" i="10" s="1"/>
  <c r="T159" i="1" s="1"/>
  <c r="P54" i="10"/>
  <c r="Q54" i="10" s="1"/>
  <c r="T177" i="1" s="1"/>
  <c r="P16" i="10"/>
  <c r="Q16" i="10" s="1"/>
  <c r="T139" i="1" s="1"/>
  <c r="P88" i="10"/>
  <c r="Q88" i="10" s="1"/>
  <c r="T211" i="1" s="1"/>
  <c r="P72" i="10"/>
  <c r="Q72" i="10" s="1"/>
  <c r="T195" i="1" s="1"/>
  <c r="P98" i="10"/>
  <c r="T98" i="10" s="1"/>
  <c r="X98" i="10" s="1"/>
  <c r="P67" i="11"/>
  <c r="Q67" i="11" s="1"/>
  <c r="X190" i="1" s="1"/>
  <c r="P52" i="11"/>
  <c r="T52" i="11" s="1"/>
  <c r="X52" i="11" s="1"/>
  <c r="P13" i="11"/>
  <c r="Q13" i="11" s="1"/>
  <c r="X136" i="1" s="1"/>
  <c r="P74" i="11"/>
  <c r="T74" i="11" s="1"/>
  <c r="P34" i="11"/>
  <c r="Q34" i="11" s="1"/>
  <c r="X157" i="1" s="1"/>
  <c r="P94" i="11"/>
  <c r="T94" i="11" s="1"/>
  <c r="X94" i="11" s="1"/>
  <c r="P45" i="11"/>
  <c r="T45" i="11" s="1"/>
  <c r="P75" i="10"/>
  <c r="T75" i="10" s="1"/>
  <c r="P26" i="10"/>
  <c r="Q26" i="10" s="1"/>
  <c r="T149" i="1" s="1"/>
  <c r="P96" i="10"/>
  <c r="T96" i="10" s="1"/>
  <c r="X96" i="10" s="1"/>
  <c r="P84" i="10"/>
  <c r="T84" i="10" s="1"/>
  <c r="X84" i="10" s="1"/>
  <c r="P83" i="10"/>
  <c r="Q83" i="10" s="1"/>
  <c r="T206" i="1" s="1"/>
  <c r="U40" i="11"/>
  <c r="V40" i="11" s="1"/>
  <c r="W40" i="11" s="1"/>
  <c r="Y40" i="11" s="1"/>
  <c r="W163" i="1" s="1"/>
  <c r="P30" i="11"/>
  <c r="Q108" i="10"/>
  <c r="T231" i="1" s="1"/>
  <c r="P69" i="10"/>
  <c r="T69" i="10" s="1"/>
  <c r="X69" i="10" s="1"/>
  <c r="P57" i="10"/>
  <c r="Q57" i="10" s="1"/>
  <c r="T180" i="1" s="1"/>
  <c r="P79" i="10"/>
  <c r="T79" i="10" s="1"/>
  <c r="X79" i="10" s="1"/>
  <c r="P31" i="10"/>
  <c r="T31" i="10" s="1"/>
  <c r="X31" i="10" s="1"/>
  <c r="P25" i="10"/>
  <c r="Q25" i="10" s="1"/>
  <c r="T148" i="1" s="1"/>
  <c r="P44" i="11"/>
  <c r="P109" i="11"/>
  <c r="P31" i="11"/>
  <c r="P99" i="10"/>
  <c r="Q99" i="10" s="1"/>
  <c r="T222" i="1" s="1"/>
  <c r="P59" i="10"/>
  <c r="Q59" i="10" s="1"/>
  <c r="T182" i="1" s="1"/>
  <c r="P102" i="10"/>
  <c r="T102" i="10" s="1"/>
  <c r="X102" i="10" s="1"/>
  <c r="P30" i="10"/>
  <c r="Q30" i="10" s="1"/>
  <c r="T153" i="1" s="1"/>
  <c r="P52" i="10"/>
  <c r="Q52" i="10" s="1"/>
  <c r="T175" i="1" s="1"/>
  <c r="P45" i="10"/>
  <c r="T45" i="10" s="1"/>
  <c r="P86" i="10"/>
  <c r="T86" i="10" s="1"/>
  <c r="X86" i="10" s="1"/>
  <c r="P65" i="10"/>
  <c r="Q65" i="10" s="1"/>
  <c r="T188" i="1" s="1"/>
  <c r="P49" i="10"/>
  <c r="Q49" i="10" s="1"/>
  <c r="T172" i="1" s="1"/>
  <c r="P55" i="10"/>
  <c r="Q55" i="10" s="1"/>
  <c r="T178" i="1" s="1"/>
  <c r="P81" i="10"/>
  <c r="Q81" i="10" s="1"/>
  <c r="T204" i="1" s="1"/>
  <c r="P38" i="10"/>
  <c r="Q38" i="10" s="1"/>
  <c r="T161" i="1" s="1"/>
  <c r="P64" i="10"/>
  <c r="T64" i="10" s="1"/>
  <c r="X64" i="10" s="1"/>
  <c r="P66" i="10"/>
  <c r="T66" i="10" s="1"/>
  <c r="X66" i="10" s="1"/>
  <c r="P77" i="10"/>
  <c r="T77" i="10" s="1"/>
  <c r="X77" i="10" s="1"/>
  <c r="P67" i="10"/>
  <c r="Q67" i="10" s="1"/>
  <c r="T190" i="1" s="1"/>
  <c r="P56" i="10"/>
  <c r="Q56" i="10" s="1"/>
  <c r="T179" i="1" s="1"/>
  <c r="P70" i="10"/>
  <c r="T70" i="10" s="1"/>
  <c r="P33" i="10"/>
  <c r="Q33" i="10" s="1"/>
  <c r="T156" i="1" s="1"/>
  <c r="P42" i="10"/>
  <c r="T42" i="10" s="1"/>
  <c r="X42" i="10" s="1"/>
  <c r="P61" i="10"/>
  <c r="T61" i="10" s="1"/>
  <c r="X61" i="10" s="1"/>
  <c r="P80" i="10"/>
  <c r="Q80" i="10" s="1"/>
  <c r="T203" i="1" s="1"/>
  <c r="P76" i="10"/>
  <c r="T76" i="10" s="1"/>
  <c r="X76" i="10" s="1"/>
  <c r="P68" i="10"/>
  <c r="Q68" i="10" s="1"/>
  <c r="T191" i="1" s="1"/>
  <c r="P107" i="10"/>
  <c r="Q107" i="10" s="1"/>
  <c r="T230" i="1" s="1"/>
  <c r="P53" i="10"/>
  <c r="T53" i="10" s="1"/>
  <c r="X53" i="10" s="1"/>
  <c r="P39" i="10"/>
  <c r="Q39" i="10" s="1"/>
  <c r="T162" i="1" s="1"/>
  <c r="Q100" i="10"/>
  <c r="T223" i="1" s="1"/>
  <c r="U108" i="10"/>
  <c r="V108" i="10" s="1"/>
  <c r="W108" i="10" s="1"/>
  <c r="Y108" i="10" s="1"/>
  <c r="S231" i="1" s="1"/>
  <c r="P27" i="10"/>
  <c r="T73" i="10"/>
  <c r="X73" i="10" s="1"/>
  <c r="Q73" i="10"/>
  <c r="T196" i="1" s="1"/>
  <c r="P29" i="10"/>
  <c r="U21" i="10"/>
  <c r="V21" i="10" s="1"/>
  <c r="W21" i="10" s="1"/>
  <c r="Y21" i="10" s="1"/>
  <c r="S144" i="1" s="1"/>
  <c r="T43" i="10" l="1"/>
  <c r="X43" i="10" s="1"/>
  <c r="T63" i="10"/>
  <c r="X63" i="10" s="1"/>
  <c r="T85" i="10"/>
  <c r="X85" i="10" s="1"/>
  <c r="T97" i="10"/>
  <c r="X97" i="10" s="1"/>
  <c r="Q74" i="10"/>
  <c r="T197" i="1" s="1"/>
  <c r="Q109" i="10"/>
  <c r="T232" i="1" s="1"/>
  <c r="T90" i="10"/>
  <c r="X90" i="10" s="1"/>
  <c r="T34" i="10"/>
  <c r="X34" i="10" s="1"/>
  <c r="Q58" i="11"/>
  <c r="X181" i="1" s="1"/>
  <c r="T43" i="11"/>
  <c r="X43" i="11" s="1"/>
  <c r="Q76" i="11"/>
  <c r="X199" i="1" s="1"/>
  <c r="Q91" i="10"/>
  <c r="T214" i="1" s="1"/>
  <c r="Q106" i="10"/>
  <c r="T229" i="1" s="1"/>
  <c r="Q24" i="10"/>
  <c r="T147" i="1" s="1"/>
  <c r="Q58" i="10"/>
  <c r="T181" i="1" s="1"/>
  <c r="T15" i="10"/>
  <c r="X15" i="10" s="1"/>
  <c r="Q78" i="10"/>
  <c r="T201" i="1" s="1"/>
  <c r="Q21" i="11"/>
  <c r="X144" i="1" s="1"/>
  <c r="T37" i="11"/>
  <c r="X37" i="11" s="1"/>
  <c r="T13" i="10"/>
  <c r="X13" i="10" s="1"/>
  <c r="Q36" i="11"/>
  <c r="X159" i="1" s="1"/>
  <c r="T46" i="10"/>
  <c r="X46" i="10" s="1"/>
  <c r="Q56" i="11"/>
  <c r="X179" i="1" s="1"/>
  <c r="Q37" i="10"/>
  <c r="T160" i="1" s="1"/>
  <c r="T23" i="11"/>
  <c r="X23" i="11" s="1"/>
  <c r="Q84" i="11"/>
  <c r="X207" i="1" s="1"/>
  <c r="Q105" i="10"/>
  <c r="T228" i="1" s="1"/>
  <c r="T72" i="10"/>
  <c r="X72" i="10" s="1"/>
  <c r="T77" i="11"/>
  <c r="X77" i="11" s="1"/>
  <c r="T36" i="10"/>
  <c r="X36" i="10" s="1"/>
  <c r="T108" i="11"/>
  <c r="X108" i="11" s="1"/>
  <c r="T59" i="11"/>
  <c r="X59" i="11" s="1"/>
  <c r="Q19" i="10"/>
  <c r="T142" i="1" s="1"/>
  <c r="T81" i="11"/>
  <c r="X81" i="11" s="1"/>
  <c r="Q87" i="10"/>
  <c r="T210" i="1" s="1"/>
  <c r="T104" i="10"/>
  <c r="X104" i="10" s="1"/>
  <c r="T82" i="10"/>
  <c r="X82" i="10" s="1"/>
  <c r="Q88" i="11"/>
  <c r="X211" i="1" s="1"/>
  <c r="T19" i="11"/>
  <c r="X19" i="11" s="1"/>
  <c r="T48" i="10"/>
  <c r="X48" i="10" s="1"/>
  <c r="Q28" i="11"/>
  <c r="X151" i="1" s="1"/>
  <c r="Q17" i="10"/>
  <c r="T140" i="1" s="1"/>
  <c r="T46" i="11"/>
  <c r="X46" i="11" s="1"/>
  <c r="T44" i="10"/>
  <c r="X44" i="10" s="1"/>
  <c r="Q22" i="11"/>
  <c r="X145" i="1" s="1"/>
  <c r="T78" i="11"/>
  <c r="X78" i="11" s="1"/>
  <c r="Q32" i="11"/>
  <c r="X155" i="1" s="1"/>
  <c r="T14" i="10"/>
  <c r="X14" i="10" s="1"/>
  <c r="T22" i="10"/>
  <c r="X22" i="10" s="1"/>
  <c r="Q106" i="11"/>
  <c r="X229" i="1" s="1"/>
  <c r="T15" i="11"/>
  <c r="X15" i="11" s="1"/>
  <c r="Q82" i="11"/>
  <c r="X205" i="1" s="1"/>
  <c r="Q92" i="10"/>
  <c r="T215" i="1" s="1"/>
  <c r="Q99" i="11"/>
  <c r="X222" i="1" s="1"/>
  <c r="Q90" i="11"/>
  <c r="X213" i="1" s="1"/>
  <c r="T62" i="10"/>
  <c r="X62" i="10" s="1"/>
  <c r="T80" i="11"/>
  <c r="X80" i="11" s="1"/>
  <c r="T88" i="10"/>
  <c r="X88" i="10" s="1"/>
  <c r="T35" i="11"/>
  <c r="X35" i="11" s="1"/>
  <c r="Q50" i="11"/>
  <c r="X173" i="1" s="1"/>
  <c r="T89" i="11"/>
  <c r="X89" i="11" s="1"/>
  <c r="Q49" i="11"/>
  <c r="X172" i="1" s="1"/>
  <c r="T16" i="11"/>
  <c r="X16" i="11" s="1"/>
  <c r="Q51" i="10"/>
  <c r="T174" i="1" s="1"/>
  <c r="Q47" i="10"/>
  <c r="T170" i="1" s="1"/>
  <c r="Q20" i="11"/>
  <c r="X143" i="1" s="1"/>
  <c r="Q66" i="11"/>
  <c r="X189" i="1" s="1"/>
  <c r="Q110" i="11"/>
  <c r="X233" i="1" s="1"/>
  <c r="T85" i="11"/>
  <c r="X85" i="11" s="1"/>
  <c r="T93" i="10"/>
  <c r="X93" i="10" s="1"/>
  <c r="Q32" i="10"/>
  <c r="T155" i="1" s="1"/>
  <c r="Q104" i="11"/>
  <c r="X227" i="1" s="1"/>
  <c r="T54" i="10"/>
  <c r="X54" i="10" s="1"/>
  <c r="T13" i="11"/>
  <c r="X13" i="11" s="1"/>
  <c r="Q107" i="11"/>
  <c r="X230" i="1" s="1"/>
  <c r="T54" i="11"/>
  <c r="X54" i="11" s="1"/>
  <c r="T71" i="11"/>
  <c r="X71" i="11" s="1"/>
  <c r="T41" i="11"/>
  <c r="X41" i="11" s="1"/>
  <c r="Q71" i="10"/>
  <c r="T194" i="1" s="1"/>
  <c r="U72" i="11"/>
  <c r="V72" i="11" s="1"/>
  <c r="W72" i="11" s="1"/>
  <c r="Y72" i="11" s="1"/>
  <c r="W195" i="1" s="1"/>
  <c r="Q94" i="11"/>
  <c r="X217" i="1" s="1"/>
  <c r="T89" i="10"/>
  <c r="X89" i="10" s="1"/>
  <c r="T95" i="10"/>
  <c r="X95" i="10" s="1"/>
  <c r="T75" i="11"/>
  <c r="X75" i="11" s="1"/>
  <c r="Q70" i="11"/>
  <c r="X193" i="1" s="1"/>
  <c r="Q60" i="11"/>
  <c r="X183" i="1" s="1"/>
  <c r="Q20" i="10"/>
  <c r="T143" i="1" s="1"/>
  <c r="Q102" i="10"/>
  <c r="T225" i="1" s="1"/>
  <c r="Q14" i="11"/>
  <c r="X137" i="1" s="1"/>
  <c r="T96" i="11"/>
  <c r="X96" i="11" s="1"/>
  <c r="T41" i="10"/>
  <c r="X41" i="10" s="1"/>
  <c r="T23" i="10"/>
  <c r="X23" i="10" s="1"/>
  <c r="T50" i="10"/>
  <c r="X50" i="10" s="1"/>
  <c r="Q111" i="10"/>
  <c r="T234" i="1" s="1"/>
  <c r="T60" i="10"/>
  <c r="X60" i="10" s="1"/>
  <c r="T47" i="11"/>
  <c r="X47" i="11" s="1"/>
  <c r="Q24" i="11"/>
  <c r="X147" i="1" s="1"/>
  <c r="T57" i="10"/>
  <c r="X57" i="10" s="1"/>
  <c r="Q51" i="11"/>
  <c r="X174" i="1" s="1"/>
  <c r="T101" i="11"/>
  <c r="X101" i="11" s="1"/>
  <c r="Q93" i="11"/>
  <c r="X216" i="1" s="1"/>
  <c r="T94" i="10"/>
  <c r="X94" i="10" s="1"/>
  <c r="U14" i="11"/>
  <c r="V14" i="11" s="1"/>
  <c r="W14" i="11" s="1"/>
  <c r="Y14" i="11" s="1"/>
  <c r="W137" i="1" s="1"/>
  <c r="Q63" i="11"/>
  <c r="X186" i="1" s="1"/>
  <c r="Q87" i="11"/>
  <c r="X210" i="1" s="1"/>
  <c r="Q100" i="11"/>
  <c r="X223" i="1" s="1"/>
  <c r="Q76" i="10"/>
  <c r="T199" i="1" s="1"/>
  <c r="Q18" i="11"/>
  <c r="X141" i="1" s="1"/>
  <c r="T16" i="10"/>
  <c r="X16" i="10" s="1"/>
  <c r="T91" i="11"/>
  <c r="X91" i="11" s="1"/>
  <c r="T35" i="10"/>
  <c r="X35" i="10" s="1"/>
  <c r="T39" i="10"/>
  <c r="X39" i="10" s="1"/>
  <c r="T103" i="11"/>
  <c r="X103" i="11" s="1"/>
  <c r="T64" i="11"/>
  <c r="X64" i="11" s="1"/>
  <c r="T81" i="10"/>
  <c r="X81" i="10" s="1"/>
  <c r="T40" i="10"/>
  <c r="X40" i="10" s="1"/>
  <c r="T12" i="12"/>
  <c r="X12" i="12" s="1"/>
  <c r="T56" i="10"/>
  <c r="X56" i="10" s="1"/>
  <c r="T79" i="11"/>
  <c r="X79" i="11" s="1"/>
  <c r="Q17" i="11"/>
  <c r="X140" i="1" s="1"/>
  <c r="T18" i="10"/>
  <c r="X18" i="10" s="1"/>
  <c r="Q75" i="10"/>
  <c r="T198" i="1" s="1"/>
  <c r="Q103" i="10"/>
  <c r="T226" i="1" s="1"/>
  <c r="Q105" i="11"/>
  <c r="X228" i="1" s="1"/>
  <c r="Q27" i="11"/>
  <c r="X150" i="1" s="1"/>
  <c r="T97" i="11"/>
  <c r="X97" i="11" s="1"/>
  <c r="Q53" i="11"/>
  <c r="X176" i="1" s="1"/>
  <c r="Q95" i="11"/>
  <c r="X218" i="1" s="1"/>
  <c r="T55" i="11"/>
  <c r="X55" i="11" s="1"/>
  <c r="Y12" i="10"/>
  <c r="S135" i="1" s="1"/>
  <c r="Q84" i="10"/>
  <c r="T207" i="1" s="1"/>
  <c r="Q61" i="11"/>
  <c r="X184" i="1" s="1"/>
  <c r="T34" i="11"/>
  <c r="T110" i="10"/>
  <c r="X110" i="10" s="1"/>
  <c r="T25" i="11"/>
  <c r="X25" i="11" s="1"/>
  <c r="T57" i="11"/>
  <c r="X57" i="11" s="1"/>
  <c r="Q111" i="11"/>
  <c r="X234" i="1" s="1"/>
  <c r="Q68" i="11"/>
  <c r="X191" i="1" s="1"/>
  <c r="Q79" i="10"/>
  <c r="T202" i="1" s="1"/>
  <c r="U106" i="11"/>
  <c r="V106" i="11" s="1"/>
  <c r="W106" i="11" s="1"/>
  <c r="Y106" i="11" s="1"/>
  <c r="W229" i="1" s="1"/>
  <c r="T26" i="11"/>
  <c r="X26" i="11" s="1"/>
  <c r="U101" i="10"/>
  <c r="V101" i="10" s="1"/>
  <c r="W101" i="10" s="1"/>
  <c r="Y101" i="10" s="1"/>
  <c r="S224" i="1" s="1"/>
  <c r="T86" i="11"/>
  <c r="X86" i="11" s="1"/>
  <c r="T92" i="11"/>
  <c r="X92" i="11" s="1"/>
  <c r="T62" i="11"/>
  <c r="X62" i="11" s="1"/>
  <c r="Q33" i="11"/>
  <c r="X156" i="1" s="1"/>
  <c r="U68" i="11"/>
  <c r="V68" i="11" s="1"/>
  <c r="W68" i="11" s="1"/>
  <c r="Y68" i="11" s="1"/>
  <c r="W191" i="1" s="1"/>
  <c r="Q66" i="10"/>
  <c r="T189" i="1" s="1"/>
  <c r="U77" i="11"/>
  <c r="V77" i="11" s="1"/>
  <c r="W77" i="11" s="1"/>
  <c r="Y77" i="11" s="1"/>
  <c r="W200" i="1" s="1"/>
  <c r="T73" i="11"/>
  <c r="X73" i="11" s="1"/>
  <c r="T49" i="10"/>
  <c r="X49" i="10" s="1"/>
  <c r="Q29" i="11"/>
  <c r="X152" i="1" s="1"/>
  <c r="U23" i="11"/>
  <c r="V23" i="11" s="1"/>
  <c r="W23" i="11" s="1"/>
  <c r="Y23" i="11" s="1"/>
  <c r="W146" i="1" s="1"/>
  <c r="Q69" i="10"/>
  <c r="T192" i="1" s="1"/>
  <c r="T26" i="10"/>
  <c r="X26" i="10" s="1"/>
  <c r="Q31" i="10"/>
  <c r="T154" i="1" s="1"/>
  <c r="T28" i="10"/>
  <c r="X28" i="10" s="1"/>
  <c r="U82" i="11"/>
  <c r="V82" i="11" s="1"/>
  <c r="W82" i="11" s="1"/>
  <c r="Y82" i="11" s="1"/>
  <c r="W205" i="1" s="1"/>
  <c r="X24" i="11"/>
  <c r="U24" i="11"/>
  <c r="V24" i="11" s="1"/>
  <c r="W24" i="11" s="1"/>
  <c r="Q98" i="10"/>
  <c r="T221" i="1" s="1"/>
  <c r="T98" i="11"/>
  <c r="X98" i="11" s="1"/>
  <c r="T65" i="10"/>
  <c r="X65" i="10" s="1"/>
  <c r="U84" i="10"/>
  <c r="V84" i="10" s="1"/>
  <c r="W84" i="10" s="1"/>
  <c r="Y84" i="10" s="1"/>
  <c r="S207" i="1" s="1"/>
  <c r="Q98" i="11"/>
  <c r="X221" i="1" s="1"/>
  <c r="T38" i="10"/>
  <c r="X38" i="10" s="1"/>
  <c r="Q102" i="11"/>
  <c r="X225" i="1" s="1"/>
  <c r="T65" i="11"/>
  <c r="X65" i="11" s="1"/>
  <c r="T39" i="11"/>
  <c r="X39" i="11" s="1"/>
  <c r="T38" i="11"/>
  <c r="U102" i="11"/>
  <c r="V102" i="11" s="1"/>
  <c r="W102" i="11" s="1"/>
  <c r="Y102" i="11" s="1"/>
  <c r="W225" i="1" s="1"/>
  <c r="Q83" i="11"/>
  <c r="X206" i="1" s="1"/>
  <c r="T48" i="11"/>
  <c r="X48" i="11" s="1"/>
  <c r="Q52" i="11"/>
  <c r="X175" i="1" s="1"/>
  <c r="Q69" i="11"/>
  <c r="X192" i="1" s="1"/>
  <c r="Q61" i="10"/>
  <c r="T184" i="1" s="1"/>
  <c r="Q86" i="10"/>
  <c r="T209" i="1" s="1"/>
  <c r="U78" i="10"/>
  <c r="V78" i="10" s="1"/>
  <c r="W78" i="10" s="1"/>
  <c r="Y78" i="10" s="1"/>
  <c r="S201" i="1" s="1"/>
  <c r="T25" i="10"/>
  <c r="X25" i="10" s="1"/>
  <c r="T99" i="10"/>
  <c r="X99" i="10" s="1"/>
  <c r="U105" i="11"/>
  <c r="V105" i="11" s="1"/>
  <c r="W105" i="11" s="1"/>
  <c r="Y105" i="11" s="1"/>
  <c r="W228" i="1" s="1"/>
  <c r="U29" i="11"/>
  <c r="V29" i="11" s="1"/>
  <c r="W29" i="11" s="1"/>
  <c r="Y29" i="11" s="1"/>
  <c r="W152" i="1" s="1"/>
  <c r="Q45" i="11"/>
  <c r="X168" i="1" s="1"/>
  <c r="X33" i="11"/>
  <c r="U33" i="11"/>
  <c r="V33" i="11" s="1"/>
  <c r="W33" i="11" s="1"/>
  <c r="X74" i="11"/>
  <c r="U74" i="11"/>
  <c r="V74" i="11" s="1"/>
  <c r="W74" i="11" s="1"/>
  <c r="X45" i="11"/>
  <c r="U45" i="11"/>
  <c r="V45" i="11" s="1"/>
  <c r="W45" i="11" s="1"/>
  <c r="Q77" i="10"/>
  <c r="T200" i="1" s="1"/>
  <c r="U103" i="10"/>
  <c r="V103" i="10" s="1"/>
  <c r="W103" i="10" s="1"/>
  <c r="Y103" i="10" s="1"/>
  <c r="S226" i="1" s="1"/>
  <c r="U32" i="11"/>
  <c r="V32" i="11" s="1"/>
  <c r="W32" i="11" s="1"/>
  <c r="Y32" i="11" s="1"/>
  <c r="W155" i="1" s="1"/>
  <c r="U49" i="11"/>
  <c r="V49" i="11" s="1"/>
  <c r="W49" i="11" s="1"/>
  <c r="Y49" i="11" s="1"/>
  <c r="W172" i="1" s="1"/>
  <c r="U94" i="11"/>
  <c r="V94" i="11" s="1"/>
  <c r="W94" i="11" s="1"/>
  <c r="Y94" i="11" s="1"/>
  <c r="W217" i="1" s="1"/>
  <c r="Q74" i="11"/>
  <c r="X197" i="1" s="1"/>
  <c r="T67" i="11"/>
  <c r="X67" i="11" s="1"/>
  <c r="U69" i="11"/>
  <c r="V69" i="11" s="1"/>
  <c r="W69" i="11" s="1"/>
  <c r="Y69" i="11" s="1"/>
  <c r="W192" i="1" s="1"/>
  <c r="U91" i="10"/>
  <c r="V91" i="10" s="1"/>
  <c r="W91" i="10" s="1"/>
  <c r="Y91" i="10" s="1"/>
  <c r="S214" i="1" s="1"/>
  <c r="Q64" i="10"/>
  <c r="T187" i="1" s="1"/>
  <c r="T83" i="10"/>
  <c r="X83" i="10" s="1"/>
  <c r="T59" i="10"/>
  <c r="X59" i="10" s="1"/>
  <c r="U43" i="11"/>
  <c r="V43" i="11" s="1"/>
  <c r="W43" i="11" s="1"/>
  <c r="Y43" i="11" s="1"/>
  <c r="W166" i="1" s="1"/>
  <c r="U51" i="11"/>
  <c r="V51" i="11" s="1"/>
  <c r="W51" i="11" s="1"/>
  <c r="Y51" i="11" s="1"/>
  <c r="W174" i="1" s="1"/>
  <c r="U61" i="11"/>
  <c r="V61" i="11" s="1"/>
  <c r="W61" i="11" s="1"/>
  <c r="Y61" i="11" s="1"/>
  <c r="W184" i="1" s="1"/>
  <c r="Q96" i="10"/>
  <c r="T219" i="1" s="1"/>
  <c r="U17" i="11"/>
  <c r="V17" i="11" s="1"/>
  <c r="W17" i="11" s="1"/>
  <c r="Y17" i="11" s="1"/>
  <c r="W140" i="1" s="1"/>
  <c r="T42" i="11"/>
  <c r="X42" i="11" s="1"/>
  <c r="U105" i="10"/>
  <c r="V105" i="10" s="1"/>
  <c r="W105" i="10" s="1"/>
  <c r="Y105" i="10" s="1"/>
  <c r="S228" i="1" s="1"/>
  <c r="T107" i="10"/>
  <c r="X107" i="10" s="1"/>
  <c r="T52" i="10"/>
  <c r="X52" i="10" s="1"/>
  <c r="X70" i="10"/>
  <c r="U70" i="10"/>
  <c r="V70" i="10" s="1"/>
  <c r="W70" i="10" s="1"/>
  <c r="X75" i="10"/>
  <c r="U75" i="10"/>
  <c r="V75" i="10" s="1"/>
  <c r="W75" i="10" s="1"/>
  <c r="Q45" i="10"/>
  <c r="T168" i="1" s="1"/>
  <c r="U93" i="11"/>
  <c r="V93" i="11" s="1"/>
  <c r="W93" i="11" s="1"/>
  <c r="Y93" i="11" s="1"/>
  <c r="W216" i="1" s="1"/>
  <c r="T109" i="11"/>
  <c r="X109" i="11" s="1"/>
  <c r="Q109" i="11"/>
  <c r="X232" i="1" s="1"/>
  <c r="U22" i="11"/>
  <c r="V22" i="11" s="1"/>
  <c r="W22" i="11" s="1"/>
  <c r="Y22" i="11" s="1"/>
  <c r="W145" i="1" s="1"/>
  <c r="U18" i="11"/>
  <c r="V18" i="11" s="1"/>
  <c r="W18" i="11" s="1"/>
  <c r="Y18" i="11" s="1"/>
  <c r="W141" i="1" s="1"/>
  <c r="U83" i="11"/>
  <c r="V83" i="11" s="1"/>
  <c r="W83" i="11" s="1"/>
  <c r="Y83" i="11" s="1"/>
  <c r="W206" i="1" s="1"/>
  <c r="U88" i="11"/>
  <c r="V88" i="11" s="1"/>
  <c r="W88" i="11" s="1"/>
  <c r="Y88" i="11" s="1"/>
  <c r="W211" i="1" s="1"/>
  <c r="U90" i="11"/>
  <c r="V90" i="11" s="1"/>
  <c r="W90" i="11" s="1"/>
  <c r="Y90" i="11" s="1"/>
  <c r="W213" i="1" s="1"/>
  <c r="U104" i="11"/>
  <c r="V104" i="11" s="1"/>
  <c r="W104" i="11" s="1"/>
  <c r="Y104" i="11" s="1"/>
  <c r="W227" i="1" s="1"/>
  <c r="U52" i="11"/>
  <c r="V52" i="11" s="1"/>
  <c r="W52" i="11" s="1"/>
  <c r="Y52" i="11" s="1"/>
  <c r="W175" i="1" s="1"/>
  <c r="U110" i="11"/>
  <c r="V110" i="11" s="1"/>
  <c r="W110" i="11" s="1"/>
  <c r="Y110" i="11" s="1"/>
  <c r="W233" i="1" s="1"/>
  <c r="T30" i="11"/>
  <c r="X30" i="11" s="1"/>
  <c r="Q30" i="11"/>
  <c r="X153" i="1" s="1"/>
  <c r="Q44" i="11"/>
  <c r="X167" i="1" s="1"/>
  <c r="T44" i="11"/>
  <c r="X44" i="11" s="1"/>
  <c r="U87" i="10"/>
  <c r="V87" i="10" s="1"/>
  <c r="W87" i="10" s="1"/>
  <c r="Y87" i="10" s="1"/>
  <c r="S210" i="1" s="1"/>
  <c r="U77" i="10"/>
  <c r="V77" i="10" s="1"/>
  <c r="W77" i="10" s="1"/>
  <c r="Y77" i="10" s="1"/>
  <c r="S200" i="1" s="1"/>
  <c r="T30" i="10"/>
  <c r="Q53" i="10"/>
  <c r="T176" i="1" s="1"/>
  <c r="T80" i="10"/>
  <c r="X80" i="10" s="1"/>
  <c r="U28" i="11"/>
  <c r="V28" i="11" s="1"/>
  <c r="W28" i="11" s="1"/>
  <c r="Y28" i="11" s="1"/>
  <c r="W151" i="1" s="1"/>
  <c r="U50" i="11"/>
  <c r="V50" i="11" s="1"/>
  <c r="W50" i="11" s="1"/>
  <c r="Y50" i="11" s="1"/>
  <c r="W173" i="1" s="1"/>
  <c r="U60" i="11"/>
  <c r="V60" i="11" s="1"/>
  <c r="W60" i="11" s="1"/>
  <c r="Y60" i="11" s="1"/>
  <c r="W183" i="1" s="1"/>
  <c r="U70" i="11"/>
  <c r="V70" i="11" s="1"/>
  <c r="W70" i="11" s="1"/>
  <c r="Y70" i="11" s="1"/>
  <c r="W193" i="1" s="1"/>
  <c r="U100" i="11"/>
  <c r="V100" i="11" s="1"/>
  <c r="W100" i="11" s="1"/>
  <c r="Y100" i="11" s="1"/>
  <c r="W223" i="1" s="1"/>
  <c r="U107" i="11"/>
  <c r="V107" i="11" s="1"/>
  <c r="W107" i="11" s="1"/>
  <c r="Y107" i="11" s="1"/>
  <c r="W230" i="1" s="1"/>
  <c r="U56" i="11"/>
  <c r="V56" i="11" s="1"/>
  <c r="W56" i="11" s="1"/>
  <c r="Y56" i="11" s="1"/>
  <c r="W179" i="1" s="1"/>
  <c r="U84" i="11"/>
  <c r="V84" i="11" s="1"/>
  <c r="W84" i="11" s="1"/>
  <c r="Y84" i="11" s="1"/>
  <c r="W207" i="1" s="1"/>
  <c r="AC134" i="1"/>
  <c r="AB135" i="1"/>
  <c r="U99" i="11"/>
  <c r="V99" i="11" s="1"/>
  <c r="W99" i="11" s="1"/>
  <c r="Y99" i="11" s="1"/>
  <c r="W222" i="1" s="1"/>
  <c r="Q70" i="10"/>
  <c r="T193" i="1" s="1"/>
  <c r="U109" i="10"/>
  <c r="V109" i="10" s="1"/>
  <c r="W109" i="10" s="1"/>
  <c r="Y109" i="10" s="1"/>
  <c r="S232" i="1" s="1"/>
  <c r="U76" i="11"/>
  <c r="V76" i="11" s="1"/>
  <c r="W76" i="11" s="1"/>
  <c r="Y76" i="11" s="1"/>
  <c r="W199" i="1" s="1"/>
  <c r="U36" i="11"/>
  <c r="V36" i="11" s="1"/>
  <c r="W36" i="11" s="1"/>
  <c r="Y36" i="11" s="1"/>
  <c r="W159" i="1" s="1"/>
  <c r="U21" i="11"/>
  <c r="V21" i="11" s="1"/>
  <c r="W21" i="11" s="1"/>
  <c r="Y21" i="11" s="1"/>
  <c r="W144" i="1" s="1"/>
  <c r="U27" i="11"/>
  <c r="V27" i="11" s="1"/>
  <c r="W27" i="11" s="1"/>
  <c r="Y27" i="11" s="1"/>
  <c r="W150" i="1" s="1"/>
  <c r="U95" i="11"/>
  <c r="V95" i="11" s="1"/>
  <c r="W95" i="11" s="1"/>
  <c r="Y95" i="11" s="1"/>
  <c r="W218" i="1" s="1"/>
  <c r="U53" i="11"/>
  <c r="V53" i="11" s="1"/>
  <c r="W53" i="11" s="1"/>
  <c r="Y53" i="11" s="1"/>
  <c r="W176" i="1" s="1"/>
  <c r="U24" i="10"/>
  <c r="V24" i="10" s="1"/>
  <c r="W24" i="10" s="1"/>
  <c r="Y24" i="10" s="1"/>
  <c r="S147" i="1" s="1"/>
  <c r="U73" i="10"/>
  <c r="V73" i="10" s="1"/>
  <c r="W73" i="10" s="1"/>
  <c r="Y73" i="10" s="1"/>
  <c r="S196" i="1" s="1"/>
  <c r="T55" i="10"/>
  <c r="X55" i="10" s="1"/>
  <c r="U58" i="10"/>
  <c r="V58" i="10" s="1"/>
  <c r="W58" i="10" s="1"/>
  <c r="Y58" i="10" s="1"/>
  <c r="S181" i="1" s="1"/>
  <c r="T31" i="11"/>
  <c r="X31" i="11" s="1"/>
  <c r="Q31" i="11"/>
  <c r="X154" i="1" s="1"/>
  <c r="U87" i="11"/>
  <c r="V87" i="11" s="1"/>
  <c r="W87" i="11" s="1"/>
  <c r="Y87" i="11" s="1"/>
  <c r="W210" i="1" s="1"/>
  <c r="U20" i="11"/>
  <c r="V20" i="11" s="1"/>
  <c r="W20" i="11" s="1"/>
  <c r="Y20" i="11" s="1"/>
  <c r="W143" i="1" s="1"/>
  <c r="U63" i="11"/>
  <c r="V63" i="11" s="1"/>
  <c r="W63" i="11" s="1"/>
  <c r="Y63" i="11" s="1"/>
  <c r="W186" i="1" s="1"/>
  <c r="U66" i="11"/>
  <c r="V66" i="11" s="1"/>
  <c r="W66" i="11" s="1"/>
  <c r="Y66" i="11" s="1"/>
  <c r="W189" i="1" s="1"/>
  <c r="U58" i="11"/>
  <c r="V58" i="11" s="1"/>
  <c r="W58" i="11" s="1"/>
  <c r="Y58" i="11" s="1"/>
  <c r="W181" i="1" s="1"/>
  <c r="U111" i="11"/>
  <c r="V111" i="11" s="1"/>
  <c r="W111" i="11" s="1"/>
  <c r="Y111" i="11" s="1"/>
  <c r="W234" i="1" s="1"/>
  <c r="X45" i="10"/>
  <c r="U45" i="10"/>
  <c r="V45" i="10" s="1"/>
  <c r="W45" i="10" s="1"/>
  <c r="U37" i="10"/>
  <c r="V37" i="10" s="1"/>
  <c r="W37" i="10" s="1"/>
  <c r="Y37" i="10" s="1"/>
  <c r="S160" i="1" s="1"/>
  <c r="T67" i="10"/>
  <c r="X67" i="10" s="1"/>
  <c r="U17" i="10"/>
  <c r="V17" i="10" s="1"/>
  <c r="W17" i="10" s="1"/>
  <c r="Y17" i="10" s="1"/>
  <c r="S140" i="1" s="1"/>
  <c r="T33" i="10"/>
  <c r="X33" i="10" s="1"/>
  <c r="T68" i="10"/>
  <c r="X68" i="10" s="1"/>
  <c r="Q42" i="10"/>
  <c r="T165" i="1" s="1"/>
  <c r="U86" i="10"/>
  <c r="V86" i="10" s="1"/>
  <c r="W86" i="10" s="1"/>
  <c r="Y86" i="10" s="1"/>
  <c r="S209" i="1" s="1"/>
  <c r="U42" i="10"/>
  <c r="V42" i="10" s="1"/>
  <c r="W42" i="10" s="1"/>
  <c r="Y42" i="10" s="1"/>
  <c r="S165" i="1" s="1"/>
  <c r="U96" i="10"/>
  <c r="V96" i="10" s="1"/>
  <c r="W96" i="10" s="1"/>
  <c r="Y96" i="10" s="1"/>
  <c r="S219" i="1" s="1"/>
  <c r="U32" i="10"/>
  <c r="V32" i="10" s="1"/>
  <c r="W32" i="10" s="1"/>
  <c r="Y32" i="10" s="1"/>
  <c r="S155" i="1" s="1"/>
  <c r="U61" i="10"/>
  <c r="V61" i="10" s="1"/>
  <c r="W61" i="10" s="1"/>
  <c r="Y61" i="10" s="1"/>
  <c r="S184" i="1" s="1"/>
  <c r="U31" i="10"/>
  <c r="V31" i="10" s="1"/>
  <c r="W31" i="10" s="1"/>
  <c r="Y31" i="10" s="1"/>
  <c r="S154" i="1" s="1"/>
  <c r="U69" i="10"/>
  <c r="V69" i="10" s="1"/>
  <c r="W69" i="10" s="1"/>
  <c r="Y69" i="10" s="1"/>
  <c r="S192" i="1" s="1"/>
  <c r="U111" i="10"/>
  <c r="V111" i="10" s="1"/>
  <c r="W111" i="10" s="1"/>
  <c r="Y111" i="10" s="1"/>
  <c r="S234" i="1" s="1"/>
  <c r="U79" i="10"/>
  <c r="V79" i="10" s="1"/>
  <c r="W79" i="10" s="1"/>
  <c r="Y79" i="10" s="1"/>
  <c r="S202" i="1" s="1"/>
  <c r="U43" i="10"/>
  <c r="V43" i="10" s="1"/>
  <c r="W43" i="10" s="1"/>
  <c r="Y43" i="10" s="1"/>
  <c r="S166" i="1" s="1"/>
  <c r="U100" i="10"/>
  <c r="V100" i="10" s="1"/>
  <c r="W100" i="10" s="1"/>
  <c r="Y100" i="10" s="1"/>
  <c r="S223" i="1" s="1"/>
  <c r="U53" i="10"/>
  <c r="V53" i="10" s="1"/>
  <c r="W53" i="10" s="1"/>
  <c r="Y53" i="10" s="1"/>
  <c r="S176" i="1" s="1"/>
  <c r="T29" i="10"/>
  <c r="X29" i="10" s="1"/>
  <c r="Q29" i="10"/>
  <c r="T152" i="1" s="1"/>
  <c r="U98" i="10"/>
  <c r="V98" i="10" s="1"/>
  <c r="W98" i="10" s="1"/>
  <c r="Y98" i="10" s="1"/>
  <c r="S221" i="1" s="1"/>
  <c r="U106" i="10"/>
  <c r="V106" i="10" s="1"/>
  <c r="W106" i="10" s="1"/>
  <c r="Y106" i="10" s="1"/>
  <c r="S229" i="1" s="1"/>
  <c r="U92" i="10"/>
  <c r="V92" i="10" s="1"/>
  <c r="W92" i="10" s="1"/>
  <c r="Y92" i="10" s="1"/>
  <c r="S215" i="1" s="1"/>
  <c r="U97" i="10"/>
  <c r="V97" i="10" s="1"/>
  <c r="W97" i="10" s="1"/>
  <c r="Y97" i="10" s="1"/>
  <c r="S220" i="1" s="1"/>
  <c r="U20" i="10"/>
  <c r="V20" i="10" s="1"/>
  <c r="W20" i="10" s="1"/>
  <c r="Y20" i="10" s="1"/>
  <c r="S143" i="1" s="1"/>
  <c r="U64" i="10"/>
  <c r="V64" i="10" s="1"/>
  <c r="W64" i="10" s="1"/>
  <c r="Y64" i="10" s="1"/>
  <c r="S187" i="1" s="1"/>
  <c r="U76" i="10"/>
  <c r="V76" i="10" s="1"/>
  <c r="W76" i="10" s="1"/>
  <c r="Y76" i="10" s="1"/>
  <c r="S199" i="1" s="1"/>
  <c r="U51" i="10"/>
  <c r="V51" i="10" s="1"/>
  <c r="W51" i="10" s="1"/>
  <c r="Y51" i="10" s="1"/>
  <c r="S174" i="1" s="1"/>
  <c r="U74" i="10"/>
  <c r="V74" i="10" s="1"/>
  <c r="W74" i="10" s="1"/>
  <c r="Y74" i="10" s="1"/>
  <c r="S197" i="1" s="1"/>
  <c r="U102" i="10"/>
  <c r="V102" i="10" s="1"/>
  <c r="W102" i="10" s="1"/>
  <c r="Y102" i="10" s="1"/>
  <c r="S225" i="1" s="1"/>
  <c r="U85" i="10"/>
  <c r="V85" i="10" s="1"/>
  <c r="W85" i="10" s="1"/>
  <c r="Y85" i="10" s="1"/>
  <c r="S208" i="1" s="1"/>
  <c r="U19" i="10"/>
  <c r="V19" i="10" s="1"/>
  <c r="W19" i="10" s="1"/>
  <c r="Y19" i="10" s="1"/>
  <c r="S142" i="1" s="1"/>
  <c r="T27" i="10"/>
  <c r="X27" i="10" s="1"/>
  <c r="Q27" i="10"/>
  <c r="U71" i="10"/>
  <c r="V71" i="10" s="1"/>
  <c r="W71" i="10" s="1"/>
  <c r="Y71" i="10" s="1"/>
  <c r="S194" i="1" s="1"/>
  <c r="U66" i="10"/>
  <c r="V66" i="10" s="1"/>
  <c r="W66" i="10" s="1"/>
  <c r="Y66" i="10" s="1"/>
  <c r="S189" i="1" s="1"/>
  <c r="U47" i="10"/>
  <c r="V47" i="10" s="1"/>
  <c r="W47" i="10" s="1"/>
  <c r="Y47" i="10" s="1"/>
  <c r="S170" i="1" s="1"/>
  <c r="U94" i="10" l="1"/>
  <c r="V94" i="10" s="1"/>
  <c r="W94" i="10" s="1"/>
  <c r="Y94" i="10" s="1"/>
  <c r="S217" i="1" s="1"/>
  <c r="U63" i="10"/>
  <c r="V63" i="10" s="1"/>
  <c r="W63" i="10" s="1"/>
  <c r="Y63" i="10" s="1"/>
  <c r="S186" i="1" s="1"/>
  <c r="U60" i="10"/>
  <c r="V60" i="10" s="1"/>
  <c r="W60" i="10" s="1"/>
  <c r="Y60" i="10" s="1"/>
  <c r="S183" i="1" s="1"/>
  <c r="U90" i="10"/>
  <c r="V90" i="10" s="1"/>
  <c r="W90" i="10" s="1"/>
  <c r="Y90" i="10" s="1"/>
  <c r="S213" i="1" s="1"/>
  <c r="U34" i="10"/>
  <c r="V34" i="10" s="1"/>
  <c r="W34" i="10" s="1"/>
  <c r="Y34" i="10" s="1"/>
  <c r="S157" i="1" s="1"/>
  <c r="U108" i="11"/>
  <c r="V108" i="11" s="1"/>
  <c r="W108" i="11" s="1"/>
  <c r="Y108" i="11" s="1"/>
  <c r="W231" i="1" s="1"/>
  <c r="U37" i="11"/>
  <c r="V37" i="11" s="1"/>
  <c r="W37" i="11" s="1"/>
  <c r="Y37" i="11" s="1"/>
  <c r="W160" i="1" s="1"/>
  <c r="U82" i="10"/>
  <c r="V82" i="10" s="1"/>
  <c r="W82" i="10" s="1"/>
  <c r="Y82" i="10" s="1"/>
  <c r="S205" i="1" s="1"/>
  <c r="U28" i="10"/>
  <c r="V28" i="10" s="1"/>
  <c r="W28" i="10" s="1"/>
  <c r="Y28" i="10" s="1"/>
  <c r="S151" i="1" s="1"/>
  <c r="U46" i="10"/>
  <c r="V46" i="10" s="1"/>
  <c r="W46" i="10" s="1"/>
  <c r="Y46" i="10" s="1"/>
  <c r="S169" i="1" s="1"/>
  <c r="U36" i="10"/>
  <c r="V36" i="10" s="1"/>
  <c r="W36" i="10" s="1"/>
  <c r="Y36" i="10" s="1"/>
  <c r="S159" i="1" s="1"/>
  <c r="U19" i="11"/>
  <c r="V19" i="11" s="1"/>
  <c r="W19" i="11" s="1"/>
  <c r="Y19" i="11" s="1"/>
  <c r="W142" i="1" s="1"/>
  <c r="U13" i="10"/>
  <c r="V13" i="10" s="1"/>
  <c r="W13" i="10" s="1"/>
  <c r="Y13" i="10" s="1"/>
  <c r="S136" i="1" s="1"/>
  <c r="U78" i="11"/>
  <c r="V78" i="11" s="1"/>
  <c r="W78" i="11" s="1"/>
  <c r="Y78" i="11" s="1"/>
  <c r="W201" i="1" s="1"/>
  <c r="U41" i="11"/>
  <c r="V41" i="11" s="1"/>
  <c r="W41" i="11" s="1"/>
  <c r="Y41" i="11" s="1"/>
  <c r="W164" i="1" s="1"/>
  <c r="U15" i="10"/>
  <c r="V15" i="10" s="1"/>
  <c r="W15" i="10" s="1"/>
  <c r="Y15" i="10" s="1"/>
  <c r="S138" i="1" s="1"/>
  <c r="U62" i="10"/>
  <c r="V62" i="10" s="1"/>
  <c r="W62" i="10" s="1"/>
  <c r="Y62" i="10" s="1"/>
  <c r="S185" i="1" s="1"/>
  <c r="U46" i="11"/>
  <c r="V46" i="11" s="1"/>
  <c r="W46" i="11" s="1"/>
  <c r="Y46" i="11" s="1"/>
  <c r="W169" i="1" s="1"/>
  <c r="U15" i="11"/>
  <c r="V15" i="11" s="1"/>
  <c r="W15" i="11" s="1"/>
  <c r="Y15" i="11" s="1"/>
  <c r="W138" i="1" s="1"/>
  <c r="U26" i="10"/>
  <c r="V26" i="10" s="1"/>
  <c r="W26" i="10" s="1"/>
  <c r="Y26" i="10" s="1"/>
  <c r="S149" i="1" s="1"/>
  <c r="U81" i="10"/>
  <c r="V81" i="10" s="1"/>
  <c r="W81" i="10" s="1"/>
  <c r="Y81" i="10" s="1"/>
  <c r="S204" i="1" s="1"/>
  <c r="U41" i="10"/>
  <c r="V41" i="10" s="1"/>
  <c r="W41" i="10" s="1"/>
  <c r="Y41" i="10" s="1"/>
  <c r="S164" i="1" s="1"/>
  <c r="U95" i="10"/>
  <c r="V95" i="10" s="1"/>
  <c r="W95" i="10" s="1"/>
  <c r="Y95" i="10" s="1"/>
  <c r="S218" i="1" s="1"/>
  <c r="U72" i="10"/>
  <c r="V72" i="10" s="1"/>
  <c r="W72" i="10" s="1"/>
  <c r="Y72" i="10" s="1"/>
  <c r="S195" i="1" s="1"/>
  <c r="U23" i="10"/>
  <c r="V23" i="10" s="1"/>
  <c r="W23" i="10" s="1"/>
  <c r="Y23" i="10" s="1"/>
  <c r="S146" i="1" s="1"/>
  <c r="U104" i="10"/>
  <c r="V104" i="10" s="1"/>
  <c r="W104" i="10" s="1"/>
  <c r="Y104" i="10" s="1"/>
  <c r="S227" i="1" s="1"/>
  <c r="U54" i="11"/>
  <c r="V54" i="11" s="1"/>
  <c r="W54" i="11" s="1"/>
  <c r="Y54" i="11" s="1"/>
  <c r="W177" i="1" s="1"/>
  <c r="U44" i="10"/>
  <c r="V44" i="10" s="1"/>
  <c r="W44" i="10" s="1"/>
  <c r="Y44" i="10" s="1"/>
  <c r="S167" i="1" s="1"/>
  <c r="U16" i="10"/>
  <c r="V16" i="10" s="1"/>
  <c r="W16" i="10" s="1"/>
  <c r="Y16" i="10" s="1"/>
  <c r="S139" i="1" s="1"/>
  <c r="U48" i="10"/>
  <c r="V48" i="10" s="1"/>
  <c r="W48" i="10" s="1"/>
  <c r="Y48" i="10" s="1"/>
  <c r="S171" i="1" s="1"/>
  <c r="U59" i="11"/>
  <c r="V59" i="11" s="1"/>
  <c r="W59" i="11" s="1"/>
  <c r="Y59" i="11" s="1"/>
  <c r="W182" i="1" s="1"/>
  <c r="U81" i="11"/>
  <c r="V81" i="11" s="1"/>
  <c r="W81" i="11" s="1"/>
  <c r="Y81" i="11" s="1"/>
  <c r="W204" i="1" s="1"/>
  <c r="U50" i="10"/>
  <c r="V50" i="10" s="1"/>
  <c r="W50" i="10" s="1"/>
  <c r="Y50" i="10" s="1"/>
  <c r="S173" i="1" s="1"/>
  <c r="U57" i="10"/>
  <c r="V57" i="10" s="1"/>
  <c r="W57" i="10" s="1"/>
  <c r="Y57" i="10" s="1"/>
  <c r="S180" i="1" s="1"/>
  <c r="U99" i="10"/>
  <c r="V99" i="10" s="1"/>
  <c r="W99" i="10" s="1"/>
  <c r="Y99" i="10" s="1"/>
  <c r="S222" i="1" s="1"/>
  <c r="U39" i="10"/>
  <c r="V39" i="10" s="1"/>
  <c r="W39" i="10" s="1"/>
  <c r="Y39" i="10" s="1"/>
  <c r="S162" i="1" s="1"/>
  <c r="U14" i="10"/>
  <c r="V14" i="10" s="1"/>
  <c r="W14" i="10" s="1"/>
  <c r="Y14" i="10" s="1"/>
  <c r="S137" i="1" s="1"/>
  <c r="U22" i="10"/>
  <c r="V22" i="10" s="1"/>
  <c r="W22" i="10" s="1"/>
  <c r="Y22" i="10" s="1"/>
  <c r="S145" i="1" s="1"/>
  <c r="U88" i="10"/>
  <c r="V88" i="10" s="1"/>
  <c r="W88" i="10" s="1"/>
  <c r="Y88" i="10" s="1"/>
  <c r="S211" i="1" s="1"/>
  <c r="U89" i="10"/>
  <c r="V89" i="10" s="1"/>
  <c r="W89" i="10" s="1"/>
  <c r="Y89" i="10" s="1"/>
  <c r="S212" i="1" s="1"/>
  <c r="U35" i="11"/>
  <c r="V35" i="11" s="1"/>
  <c r="W35" i="11" s="1"/>
  <c r="Y35" i="11" s="1"/>
  <c r="W158" i="1" s="1"/>
  <c r="U13" i="11"/>
  <c r="V13" i="11" s="1"/>
  <c r="W13" i="11" s="1"/>
  <c r="Y13" i="11" s="1"/>
  <c r="W136" i="1" s="1"/>
  <c r="U59" i="10"/>
  <c r="V59" i="10" s="1"/>
  <c r="W59" i="10" s="1"/>
  <c r="Y59" i="10" s="1"/>
  <c r="S182" i="1" s="1"/>
  <c r="U71" i="11"/>
  <c r="V71" i="11" s="1"/>
  <c r="W71" i="11" s="1"/>
  <c r="Y71" i="11" s="1"/>
  <c r="W194" i="1" s="1"/>
  <c r="U54" i="10"/>
  <c r="V54" i="10" s="1"/>
  <c r="W54" i="10" s="1"/>
  <c r="Y54" i="10" s="1"/>
  <c r="S177" i="1" s="1"/>
  <c r="U80" i="11"/>
  <c r="V80" i="11" s="1"/>
  <c r="W80" i="11" s="1"/>
  <c r="Y80" i="11" s="1"/>
  <c r="W203" i="1" s="1"/>
  <c r="U38" i="10"/>
  <c r="V38" i="10" s="1"/>
  <c r="W38" i="10" s="1"/>
  <c r="Y38" i="10" s="1"/>
  <c r="S161" i="1" s="1"/>
  <c r="U89" i="11"/>
  <c r="V89" i="11" s="1"/>
  <c r="W89" i="11" s="1"/>
  <c r="Y89" i="11" s="1"/>
  <c r="W212" i="1" s="1"/>
  <c r="U16" i="11"/>
  <c r="V16" i="11" s="1"/>
  <c r="W16" i="11" s="1"/>
  <c r="Y16" i="11" s="1"/>
  <c r="W139" i="1" s="1"/>
  <c r="U85" i="11"/>
  <c r="V85" i="11" s="1"/>
  <c r="W85" i="11" s="1"/>
  <c r="Y85" i="11" s="1"/>
  <c r="W208" i="1" s="1"/>
  <c r="U86" i="11"/>
  <c r="V86" i="11" s="1"/>
  <c r="W86" i="11" s="1"/>
  <c r="Y86" i="11" s="1"/>
  <c r="W209" i="1" s="1"/>
  <c r="U93" i="10"/>
  <c r="V93" i="10" s="1"/>
  <c r="W93" i="10" s="1"/>
  <c r="Y93" i="10" s="1"/>
  <c r="S216" i="1" s="1"/>
  <c r="U55" i="11"/>
  <c r="V55" i="11" s="1"/>
  <c r="W55" i="11" s="1"/>
  <c r="Y55" i="11" s="1"/>
  <c r="W178" i="1" s="1"/>
  <c r="U75" i="11"/>
  <c r="V75" i="11" s="1"/>
  <c r="W75" i="11" s="1"/>
  <c r="Y75" i="11" s="1"/>
  <c r="W198" i="1" s="1"/>
  <c r="U56" i="10"/>
  <c r="V56" i="10" s="1"/>
  <c r="W56" i="10" s="1"/>
  <c r="Y56" i="10" s="1"/>
  <c r="S179" i="1" s="1"/>
  <c r="U97" i="11"/>
  <c r="V97" i="11" s="1"/>
  <c r="W97" i="11" s="1"/>
  <c r="Y97" i="11" s="1"/>
  <c r="W220" i="1" s="1"/>
  <c r="U80" i="10"/>
  <c r="V80" i="10" s="1"/>
  <c r="W80" i="10" s="1"/>
  <c r="Y80" i="10" s="1"/>
  <c r="S203" i="1" s="1"/>
  <c r="U96" i="11"/>
  <c r="V96" i="11" s="1"/>
  <c r="W96" i="11" s="1"/>
  <c r="Y96" i="11" s="1"/>
  <c r="W219" i="1" s="1"/>
  <c r="U25" i="11"/>
  <c r="V25" i="11" s="1"/>
  <c r="W25" i="11" s="1"/>
  <c r="Y25" i="11" s="1"/>
  <c r="W148" i="1" s="1"/>
  <c r="U35" i="10"/>
  <c r="V35" i="10" s="1"/>
  <c r="W35" i="10" s="1"/>
  <c r="Y35" i="10" s="1"/>
  <c r="S158" i="1" s="1"/>
  <c r="U47" i="11"/>
  <c r="V47" i="11" s="1"/>
  <c r="W47" i="11" s="1"/>
  <c r="Y47" i="11" s="1"/>
  <c r="W170" i="1" s="1"/>
  <c r="U40" i="10"/>
  <c r="V40" i="10" s="1"/>
  <c r="W40" i="10" s="1"/>
  <c r="Y40" i="10" s="1"/>
  <c r="S163" i="1" s="1"/>
  <c r="U39" i="11"/>
  <c r="V39" i="11" s="1"/>
  <c r="W39" i="11" s="1"/>
  <c r="Y39" i="11" s="1"/>
  <c r="W162" i="1" s="1"/>
  <c r="U101" i="11"/>
  <c r="V101" i="11" s="1"/>
  <c r="W101" i="11" s="1"/>
  <c r="Y101" i="11" s="1"/>
  <c r="W224" i="1" s="1"/>
  <c r="U107" i="10"/>
  <c r="V107" i="10" s="1"/>
  <c r="W107" i="10" s="1"/>
  <c r="Y107" i="10" s="1"/>
  <c r="S230" i="1" s="1"/>
  <c r="U49" i="10"/>
  <c r="V49" i="10" s="1"/>
  <c r="W49" i="10" s="1"/>
  <c r="Y49" i="10" s="1"/>
  <c r="S172" i="1" s="1"/>
  <c r="U57" i="11"/>
  <c r="V57" i="11" s="1"/>
  <c r="W57" i="11" s="1"/>
  <c r="Y57" i="11" s="1"/>
  <c r="W180" i="1" s="1"/>
  <c r="U103" i="11"/>
  <c r="V103" i="11" s="1"/>
  <c r="W103" i="11" s="1"/>
  <c r="Y103" i="11" s="1"/>
  <c r="W226" i="1" s="1"/>
  <c r="U18" i="10"/>
  <c r="V18" i="10" s="1"/>
  <c r="W18" i="10" s="1"/>
  <c r="Y18" i="10" s="1"/>
  <c r="S141" i="1" s="1"/>
  <c r="U91" i="11"/>
  <c r="V91" i="11" s="1"/>
  <c r="W91" i="11" s="1"/>
  <c r="Y91" i="11" s="1"/>
  <c r="W214" i="1" s="1"/>
  <c r="U62" i="11"/>
  <c r="V62" i="11" s="1"/>
  <c r="W62" i="11" s="1"/>
  <c r="Y62" i="11" s="1"/>
  <c r="W185" i="1" s="1"/>
  <c r="U64" i="11"/>
  <c r="V64" i="11" s="1"/>
  <c r="W64" i="11" s="1"/>
  <c r="Y64" i="11" s="1"/>
  <c r="W187" i="1" s="1"/>
  <c r="U12" i="12"/>
  <c r="V12" i="12" s="1"/>
  <c r="W12" i="12" s="1"/>
  <c r="Y12" i="12" s="1"/>
  <c r="AA135" i="1" s="1"/>
  <c r="U79" i="11"/>
  <c r="V79" i="11" s="1"/>
  <c r="W79" i="11" s="1"/>
  <c r="Y79" i="11" s="1"/>
  <c r="W202" i="1" s="1"/>
  <c r="U110" i="10"/>
  <c r="V110" i="10" s="1"/>
  <c r="W110" i="10" s="1"/>
  <c r="Y110" i="10" s="1"/>
  <c r="S233" i="1" s="1"/>
  <c r="U73" i="11"/>
  <c r="V73" i="11" s="1"/>
  <c r="W73" i="11" s="1"/>
  <c r="Y73" i="11" s="1"/>
  <c r="W196" i="1" s="1"/>
  <c r="U68" i="10"/>
  <c r="V68" i="10" s="1"/>
  <c r="W68" i="10" s="1"/>
  <c r="Y68" i="10" s="1"/>
  <c r="S191" i="1" s="1"/>
  <c r="U26" i="11"/>
  <c r="V26" i="11" s="1"/>
  <c r="W26" i="11" s="1"/>
  <c r="Y26" i="11" s="1"/>
  <c r="W149" i="1" s="1"/>
  <c r="U65" i="11"/>
  <c r="V65" i="11" s="1"/>
  <c r="W65" i="11" s="1"/>
  <c r="Y65" i="11" s="1"/>
  <c r="W188" i="1" s="1"/>
  <c r="U92" i="11"/>
  <c r="V92" i="11" s="1"/>
  <c r="W92" i="11" s="1"/>
  <c r="Y92" i="11" s="1"/>
  <c r="W215" i="1" s="1"/>
  <c r="U48" i="11"/>
  <c r="V48" i="11" s="1"/>
  <c r="W48" i="11" s="1"/>
  <c r="Y48" i="11" s="1"/>
  <c r="W171" i="1" s="1"/>
  <c r="X34" i="11"/>
  <c r="U34" i="11"/>
  <c r="V34" i="11" s="1"/>
  <c r="W34" i="11" s="1"/>
  <c r="Y74" i="11"/>
  <c r="W197" i="1" s="1"/>
  <c r="Y24" i="11"/>
  <c r="W147" i="1" s="1"/>
  <c r="U42" i="11"/>
  <c r="V42" i="11" s="1"/>
  <c r="W42" i="11" s="1"/>
  <c r="Y42" i="11" s="1"/>
  <c r="W165" i="1" s="1"/>
  <c r="U83" i="10"/>
  <c r="V83" i="10" s="1"/>
  <c r="W83" i="10" s="1"/>
  <c r="Y83" i="10" s="1"/>
  <c r="S206" i="1" s="1"/>
  <c r="R12" i="11"/>
  <c r="Y134" i="1" s="1"/>
  <c r="U30" i="11"/>
  <c r="V30" i="11" s="1"/>
  <c r="W30" i="11" s="1"/>
  <c r="Y30" i="11" s="1"/>
  <c r="W153" i="1" s="1"/>
  <c r="U109" i="11"/>
  <c r="V109" i="11" s="1"/>
  <c r="W109" i="11" s="1"/>
  <c r="Y109" i="11" s="1"/>
  <c r="W232" i="1" s="1"/>
  <c r="U25" i="10"/>
  <c r="V25" i="10" s="1"/>
  <c r="W25" i="10" s="1"/>
  <c r="Y25" i="10" s="1"/>
  <c r="S148" i="1" s="1"/>
  <c r="U55" i="10"/>
  <c r="V55" i="10" s="1"/>
  <c r="W55" i="10" s="1"/>
  <c r="Y55" i="10" s="1"/>
  <c r="S178" i="1" s="1"/>
  <c r="U52" i="10"/>
  <c r="V52" i="10" s="1"/>
  <c r="W52" i="10" s="1"/>
  <c r="Y52" i="10" s="1"/>
  <c r="S175" i="1" s="1"/>
  <c r="X38" i="11"/>
  <c r="U38" i="11"/>
  <c r="V38" i="11" s="1"/>
  <c r="W38" i="11" s="1"/>
  <c r="U67" i="10"/>
  <c r="V67" i="10" s="1"/>
  <c r="W67" i="10" s="1"/>
  <c r="Y67" i="10" s="1"/>
  <c r="S190" i="1" s="1"/>
  <c r="U65" i="10"/>
  <c r="V65" i="10" s="1"/>
  <c r="W65" i="10" s="1"/>
  <c r="Y65" i="10" s="1"/>
  <c r="S188" i="1" s="1"/>
  <c r="Y33" i="11"/>
  <c r="W156" i="1" s="1"/>
  <c r="Y45" i="10"/>
  <c r="S168" i="1" s="1"/>
  <c r="U44" i="11"/>
  <c r="V44" i="11" s="1"/>
  <c r="W44" i="11" s="1"/>
  <c r="Y44" i="11" s="1"/>
  <c r="W167" i="1" s="1"/>
  <c r="Y70" i="10"/>
  <c r="S193" i="1" s="1"/>
  <c r="U98" i="11"/>
  <c r="V98" i="11" s="1"/>
  <c r="W98" i="11" s="1"/>
  <c r="Y98" i="11" s="1"/>
  <c r="W221" i="1" s="1"/>
  <c r="Y45" i="11"/>
  <c r="W168" i="1" s="1"/>
  <c r="U67" i="11"/>
  <c r="V67" i="11" s="1"/>
  <c r="W67" i="11" s="1"/>
  <c r="Y67" i="11" s="1"/>
  <c r="W190" i="1" s="1"/>
  <c r="U33" i="10"/>
  <c r="V33" i="10" s="1"/>
  <c r="W33" i="10" s="1"/>
  <c r="Y33" i="10" s="1"/>
  <c r="S156" i="1" s="1"/>
  <c r="X30" i="10"/>
  <c r="U30" i="10"/>
  <c r="V30" i="10" s="1"/>
  <c r="W30" i="10" s="1"/>
  <c r="U31" i="11"/>
  <c r="V31" i="11" s="1"/>
  <c r="W31" i="11" s="1"/>
  <c r="Y31" i="11" s="1"/>
  <c r="W154" i="1" s="1"/>
  <c r="Y75" i="10"/>
  <c r="S198" i="1" s="1"/>
  <c r="R12" i="10"/>
  <c r="U134" i="1" s="1"/>
  <c r="T150" i="1"/>
  <c r="U29" i="10"/>
  <c r="V29" i="10" s="1"/>
  <c r="W29" i="10" s="1"/>
  <c r="Y29" i="10" s="1"/>
  <c r="S152" i="1" s="1"/>
  <c r="U27" i="10"/>
  <c r="V27" i="10" s="1"/>
  <c r="W27" i="10" s="1"/>
  <c r="Y27" i="10" s="1"/>
  <c r="S150" i="1" s="1"/>
  <c r="Y34" i="11" l="1"/>
  <c r="W157" i="1" s="1"/>
  <c r="Y30" i="10"/>
  <c r="S153" i="1" s="1"/>
  <c r="Y38" i="11"/>
  <c r="W16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<sst xmlns="http://schemas.openxmlformats.org/spreadsheetml/2006/main" count="492" uniqueCount="227">
  <si>
    <r>
      <t xml:space="preserve">[Ом]. </t>
    </r>
    <r>
      <rPr>
        <b/>
        <sz val="11"/>
        <color theme="1"/>
        <rFont val="Calibri"/>
        <family val="2"/>
        <charset val="204"/>
        <scheme val="minor"/>
      </rPr>
      <t>Rg.</t>
    </r>
    <r>
      <rPr>
        <sz val="11"/>
        <color theme="1"/>
        <rFont val="Calibri"/>
        <family val="2"/>
        <charset val="204"/>
        <scheme val="minor"/>
      </rPr>
      <t xml:space="preserve"> Входное сопротивление усилителя.</t>
    </r>
  </si>
  <si>
    <r>
      <t xml:space="preserve">[Ом]. </t>
    </r>
    <r>
      <rPr>
        <b/>
        <sz val="11"/>
        <color theme="1"/>
        <rFont val="Calibri"/>
        <family val="2"/>
        <charset val="204"/>
        <scheme val="minor"/>
      </rPr>
      <t>Ri</t>
    </r>
    <r>
      <rPr>
        <sz val="11"/>
        <color theme="1"/>
        <rFont val="Calibri"/>
        <family val="2"/>
        <charset val="204"/>
        <scheme val="minor"/>
      </rPr>
      <t xml:space="preserve">, оно же </t>
    </r>
    <r>
      <rPr>
        <b/>
        <sz val="11"/>
        <color theme="1"/>
        <rFont val="Calibri"/>
        <family val="2"/>
        <charset val="204"/>
        <scheme val="minor"/>
      </rPr>
      <t>R1</t>
    </r>
    <r>
      <rPr>
        <sz val="11"/>
        <color theme="1"/>
        <rFont val="Calibri"/>
        <family val="2"/>
        <charset val="204"/>
        <scheme val="minor"/>
      </rPr>
      <t>. Внутреннее сопротивление источника сигнала. (Например, эквалайзера).</t>
    </r>
  </si>
  <si>
    <t xml:space="preserve">Ввести необходимые параметры в зеленые ячейки. Остальные защищены от записи для надежности, пароля нет. </t>
  </si>
  <si>
    <r>
      <t xml:space="preserve">[--],  </t>
    </r>
    <r>
      <rPr>
        <b/>
        <sz val="11"/>
        <color theme="1"/>
        <rFont val="Calibri"/>
        <family val="2"/>
        <charset val="204"/>
        <scheme val="minor"/>
      </rPr>
      <t>Yo.</t>
    </r>
    <r>
      <rPr>
        <sz val="11"/>
        <color theme="1"/>
        <rFont val="Calibri"/>
        <family val="2"/>
        <charset val="204"/>
        <scheme val="minor"/>
      </rPr>
      <t xml:space="preserve"> Начальный коэффициент ослабления входного сигнала (Гамма) при максимальной громкости (Alpha = 1).</t>
    </r>
  </si>
  <si>
    <t>Основной расчет.</t>
  </si>
  <si>
    <r>
      <t xml:space="preserve">[штук]. </t>
    </r>
    <r>
      <rPr>
        <b/>
        <sz val="11"/>
        <color theme="1"/>
        <rFont val="Calibri"/>
        <family val="2"/>
        <charset val="204"/>
        <scheme val="minor"/>
      </rPr>
      <t>N</t>
    </r>
    <r>
      <rPr>
        <sz val="11"/>
        <color theme="1"/>
        <rFont val="Calibri"/>
        <family val="2"/>
        <charset val="204"/>
        <scheme val="minor"/>
      </rPr>
      <t xml:space="preserve">, число положений переключателя регулировки громкости. Целое число, можно </t>
    </r>
    <r>
      <rPr>
        <b/>
        <sz val="11"/>
        <color theme="1"/>
        <rFont val="Calibri"/>
        <family val="2"/>
        <charset val="204"/>
        <scheme val="minor"/>
      </rPr>
      <t>(2…100)</t>
    </r>
    <r>
      <rPr>
        <sz val="11"/>
        <color theme="1"/>
        <rFont val="Calibri"/>
        <family val="2"/>
        <charset val="204"/>
        <scheme val="minor"/>
      </rPr>
      <t>.</t>
    </r>
  </si>
  <si>
    <t>N</t>
  </si>
  <si>
    <t>[дБ]</t>
  </si>
  <si>
    <r>
      <rPr>
        <b/>
        <sz val="11"/>
        <color theme="1"/>
        <rFont val="Calibri"/>
        <family val="2"/>
        <charset val="204"/>
        <scheme val="minor"/>
      </rPr>
      <t>[Раз]</t>
    </r>
    <r>
      <rPr>
        <sz val="11"/>
        <color theme="1"/>
        <rFont val="Calibri"/>
        <family val="2"/>
        <charset val="204"/>
        <scheme val="minor"/>
      </rPr>
      <t>. Максимальная глубина ослабления громкости по напряжению</t>
    </r>
  </si>
  <si>
    <r>
      <rPr>
        <b/>
        <sz val="11"/>
        <color theme="1"/>
        <rFont val="Calibri"/>
        <family val="2"/>
        <charset val="204"/>
        <scheme val="minor"/>
      </rPr>
      <t>[Раз]</t>
    </r>
    <r>
      <rPr>
        <sz val="11"/>
        <color theme="1"/>
        <rFont val="Calibri"/>
        <family val="2"/>
        <charset val="204"/>
        <scheme val="minor"/>
      </rPr>
      <t>. Максимальная глубина ослабления громкости по мощности.</t>
    </r>
  </si>
  <si>
    <r>
      <rPr>
        <b/>
        <sz val="11"/>
        <color theme="1"/>
        <rFont val="Calibri"/>
        <family val="2"/>
        <charset val="204"/>
        <scheme val="minor"/>
      </rPr>
      <t>[Вт]</t>
    </r>
    <r>
      <rPr>
        <sz val="11"/>
        <color theme="1"/>
        <rFont val="Calibri"/>
        <family val="2"/>
        <charset val="204"/>
        <scheme val="minor"/>
      </rPr>
      <t>. Выходная мощность усилителя при максимальной громкости.</t>
    </r>
  </si>
  <si>
    <r>
      <rPr>
        <b/>
        <sz val="11"/>
        <color theme="1"/>
        <rFont val="Calibri"/>
        <family val="2"/>
        <charset val="204"/>
        <scheme val="minor"/>
      </rPr>
      <t>[Вт]</t>
    </r>
    <r>
      <rPr>
        <sz val="11"/>
        <color theme="1"/>
        <rFont val="Calibri"/>
        <family val="2"/>
        <charset val="204"/>
        <scheme val="minor"/>
      </rPr>
      <t>. Выходная мощность усилителя при минимальной громкости.</t>
    </r>
  </si>
  <si>
    <r>
      <rPr>
        <b/>
        <sz val="11"/>
        <color theme="1"/>
        <rFont val="Calibri"/>
        <family val="2"/>
        <charset val="204"/>
        <scheme val="minor"/>
      </rPr>
      <t>[мВт]</t>
    </r>
    <r>
      <rPr>
        <sz val="11"/>
        <color theme="1"/>
        <rFont val="Calibri"/>
        <family val="2"/>
        <charset val="204"/>
        <scheme val="minor"/>
      </rPr>
      <t>. Та же выходная мощность того же самого усилителя при минимальной громкости.</t>
    </r>
  </si>
  <si>
    <r>
      <rPr>
        <b/>
        <sz val="11"/>
        <color theme="1"/>
        <rFont val="Calibri"/>
        <family val="2"/>
        <charset val="204"/>
        <scheme val="minor"/>
      </rPr>
      <t>№</t>
    </r>
    <r>
      <rPr>
        <sz val="11"/>
        <color theme="1"/>
        <rFont val="Calibri"/>
        <family val="2"/>
        <charset val="204"/>
        <scheme val="minor"/>
      </rPr>
      <t xml:space="preserve"> положения переключателя громкости</t>
    </r>
  </si>
  <si>
    <t>Множитель</t>
  </si>
  <si>
    <r>
      <rPr>
        <b/>
        <sz val="11"/>
        <color theme="1"/>
        <rFont val="Calibri"/>
        <family val="2"/>
        <charset val="204"/>
        <scheme val="minor"/>
      </rPr>
      <t>Y</t>
    </r>
    <r>
      <rPr>
        <sz val="11"/>
        <color theme="1"/>
        <rFont val="Calibri"/>
        <family val="2"/>
        <charset val="204"/>
        <scheme val="minor"/>
      </rPr>
      <t>локальный ступени</t>
    </r>
  </si>
  <si>
    <r>
      <rPr>
        <b/>
        <sz val="11"/>
        <color theme="1"/>
        <rFont val="Calibri"/>
        <family val="2"/>
        <charset val="204"/>
        <scheme val="minor"/>
      </rPr>
      <t>Y</t>
    </r>
    <r>
      <rPr>
        <sz val="11"/>
        <color theme="1"/>
        <rFont val="Calibri"/>
        <family val="2"/>
        <charset val="204"/>
        <scheme val="minor"/>
      </rPr>
      <t>глобальный ступени</t>
    </r>
  </si>
  <si>
    <t>--</t>
  </si>
  <si>
    <t>переключателя</t>
  </si>
  <si>
    <t>Доля</t>
  </si>
  <si>
    <r>
      <rPr>
        <b/>
        <sz val="11"/>
        <color theme="1"/>
        <rFont val="Calibri"/>
        <family val="2"/>
        <charset val="204"/>
        <scheme val="minor"/>
      </rPr>
      <t>Y</t>
    </r>
    <r>
      <rPr>
        <sz val="11"/>
        <color theme="1"/>
        <rFont val="Calibri"/>
        <family val="2"/>
        <charset val="204"/>
        <scheme val="minor"/>
      </rPr>
      <t>глобальный</t>
    </r>
  </si>
  <si>
    <r>
      <rPr>
        <b/>
        <sz val="11"/>
        <color theme="1"/>
        <rFont val="Calibri"/>
        <family val="2"/>
        <charset val="204"/>
      </rPr>
      <t xml:space="preserve">α </t>
    </r>
    <r>
      <rPr>
        <sz val="11"/>
        <color theme="1"/>
        <rFont val="Calibri"/>
        <family val="2"/>
        <charset val="204"/>
      </rPr>
      <t>глобальный</t>
    </r>
  </si>
  <si>
    <t>[Вт]. Выходная мощность усилителя при максимальной громкости. Только для оценки регулировки. В расчетах не участвует.</t>
  </si>
  <si>
    <r>
      <t xml:space="preserve">[--], </t>
    </r>
    <r>
      <rPr>
        <b/>
        <sz val="11"/>
        <color theme="1"/>
        <rFont val="Calibri"/>
        <family val="2"/>
        <charset val="204"/>
        <scheme val="minor"/>
      </rPr>
      <t>k</t>
    </r>
    <r>
      <rPr>
        <sz val="11"/>
        <color theme="1"/>
        <rFont val="Calibri"/>
        <family val="2"/>
        <charset val="204"/>
        <scheme val="minor"/>
      </rPr>
      <t xml:space="preserve">. Коэффициент пересчета для </t>
    </r>
    <r>
      <rPr>
        <b/>
        <sz val="11"/>
        <color theme="1"/>
        <rFont val="Calibri"/>
        <family val="2"/>
        <charset val="204"/>
      </rPr>
      <t>α = k * γ</t>
    </r>
    <r>
      <rPr>
        <sz val="11"/>
        <color theme="1"/>
        <rFont val="Calibri"/>
        <family val="2"/>
        <charset val="204"/>
        <scheme val="minor"/>
      </rPr>
      <t>.</t>
    </r>
  </si>
  <si>
    <r>
      <t xml:space="preserve">[Ом]. </t>
    </r>
    <r>
      <rPr>
        <b/>
        <sz val="11"/>
        <color theme="1"/>
        <rFont val="Calibri"/>
        <family val="2"/>
        <charset val="204"/>
        <scheme val="minor"/>
      </rPr>
      <t>Rвых.</t>
    </r>
    <r>
      <rPr>
        <sz val="11"/>
        <color theme="1"/>
        <rFont val="Calibri"/>
        <family val="2"/>
        <charset val="204"/>
        <scheme val="minor"/>
      </rPr>
      <t xml:space="preserve"> Расчетное целевое выходное сопротивление аттенюатора каждой ступени. Оно же - максимально возможное.</t>
    </r>
  </si>
  <si>
    <t>Rs</t>
  </si>
  <si>
    <t>Ом</t>
  </si>
  <si>
    <t>RH</t>
  </si>
  <si>
    <t>RL</t>
  </si>
  <si>
    <r>
      <rPr>
        <b/>
        <sz val="11"/>
        <color theme="1"/>
        <rFont val="Calibri"/>
        <family val="2"/>
        <charset val="204"/>
      </rPr>
      <t>R</t>
    </r>
    <r>
      <rPr>
        <sz val="11"/>
        <color theme="1"/>
        <rFont val="Calibri"/>
        <family val="2"/>
        <charset val="204"/>
      </rPr>
      <t>вертикальный</t>
    </r>
  </si>
  <si>
    <r>
      <rPr>
        <b/>
        <sz val="11"/>
        <color theme="1"/>
        <rFont val="Calibri"/>
        <family val="2"/>
        <charset val="204"/>
        <scheme val="minor"/>
      </rPr>
      <t>R</t>
    </r>
    <r>
      <rPr>
        <sz val="11"/>
        <color theme="1"/>
        <rFont val="Calibri"/>
        <family val="2"/>
        <charset val="204"/>
        <scheme val="minor"/>
      </rPr>
      <t>горизонтальный</t>
    </r>
  </si>
  <si>
    <r>
      <rPr>
        <b/>
        <sz val="11"/>
        <color theme="1"/>
        <rFont val="Calibri"/>
        <family val="2"/>
        <charset val="204"/>
        <scheme val="minor"/>
      </rPr>
      <t>R</t>
    </r>
    <r>
      <rPr>
        <sz val="11"/>
        <color theme="1"/>
        <rFont val="Calibri"/>
        <family val="2"/>
        <charset val="204"/>
        <scheme val="minor"/>
      </rPr>
      <t>end</t>
    </r>
  </si>
  <si>
    <t>Контроль</t>
  </si>
  <si>
    <t>Имя</t>
  </si>
  <si>
    <t>резистора</t>
  </si>
  <si>
    <t>дБ</t>
  </si>
  <si>
    <t>Yлокальный</t>
  </si>
  <si>
    <t>Справедливо только при Rg =</t>
  </si>
  <si>
    <t>Ом!!!</t>
  </si>
  <si>
    <t>Ом и Ri =</t>
  </si>
  <si>
    <t>Номер</t>
  </si>
  <si>
    <t>ряда E</t>
  </si>
  <si>
    <t>Кратность выборки по ряду (Каждый 1-ый, 2-ой, 3-ий…и т.д. номинал).</t>
  </si>
  <si>
    <t>Список рекомендуемых приращений в дБ по порядку возрастания. Выделен ближайший</t>
  </si>
  <si>
    <t>Таблица рекомендуемых приращений, дБ</t>
  </si>
  <si>
    <t>Таблица модулей разбалансов приращений, дБ</t>
  </si>
  <si>
    <t>Возможные варианты выборки приращений в дБ по рядам. Выделены ближайшие</t>
  </si>
  <si>
    <r>
      <rPr>
        <b/>
        <sz val="11"/>
        <color theme="1"/>
        <rFont val="Calibri"/>
        <family val="2"/>
        <charset val="204"/>
        <scheme val="minor"/>
      </rPr>
      <t>[дБ].</t>
    </r>
    <r>
      <rPr>
        <sz val="11"/>
        <color theme="1"/>
        <rFont val="Calibri"/>
        <family val="2"/>
        <charset val="204"/>
        <scheme val="minor"/>
      </rPr>
      <t xml:space="preserve"> Текущее приращение, копия</t>
    </r>
  </si>
  <si>
    <r>
      <rPr>
        <b/>
        <sz val="11"/>
        <color theme="1"/>
        <rFont val="Calibri"/>
        <family val="2"/>
        <charset val="204"/>
        <scheme val="minor"/>
      </rPr>
      <t>[дБ].</t>
    </r>
    <r>
      <rPr>
        <sz val="11"/>
        <color theme="1"/>
        <rFont val="Calibri"/>
        <family val="2"/>
        <charset val="204"/>
        <scheme val="minor"/>
      </rPr>
      <t xml:space="preserve"> Минимальный разбаланс с рекомендуемыми значениями.</t>
    </r>
  </si>
  <si>
    <r>
      <rPr>
        <b/>
        <sz val="11"/>
        <color theme="1"/>
        <rFont val="Calibri"/>
        <family val="2"/>
        <charset val="204"/>
        <scheme val="minor"/>
      </rPr>
      <t>[дБ].</t>
    </r>
    <r>
      <rPr>
        <sz val="11"/>
        <color theme="1"/>
        <rFont val="Calibri"/>
        <family val="2"/>
        <charset val="204"/>
        <scheme val="minor"/>
      </rPr>
      <t xml:space="preserve"> Минимальный разбаланс с вариантами приращений.</t>
    </r>
  </si>
  <si>
    <r>
      <rPr>
        <b/>
        <sz val="11"/>
        <color theme="1"/>
        <rFont val="Calibri"/>
        <family val="2"/>
        <charset val="204"/>
        <scheme val="minor"/>
      </rPr>
      <t>[дБ].</t>
    </r>
    <r>
      <rPr>
        <sz val="11"/>
        <color theme="1"/>
        <rFont val="Calibri"/>
        <family val="2"/>
        <charset val="204"/>
        <scheme val="minor"/>
      </rPr>
      <t xml:space="preserve"> Рекомендуемое приращение, вычисленное.</t>
    </r>
  </si>
  <si>
    <r>
      <rPr>
        <b/>
        <sz val="11"/>
        <color theme="1"/>
        <rFont val="Calibri"/>
        <family val="2"/>
        <charset val="204"/>
        <scheme val="minor"/>
      </rPr>
      <t>[дБ].</t>
    </r>
    <r>
      <rPr>
        <sz val="11"/>
        <color theme="1"/>
        <rFont val="Calibri"/>
        <family val="2"/>
        <charset val="204"/>
        <scheme val="minor"/>
      </rPr>
      <t xml:space="preserve"> Шаг приращения ослабления для каждой ступени регулировки.</t>
    </r>
  </si>
  <si>
    <r>
      <rPr>
        <b/>
        <sz val="11"/>
        <color theme="1"/>
        <rFont val="Calibri"/>
        <family val="2"/>
        <charset val="204"/>
        <scheme val="minor"/>
      </rPr>
      <t>[дБ],</t>
    </r>
    <r>
      <rPr>
        <sz val="11"/>
        <color theme="1"/>
        <rFont val="Calibri"/>
        <family val="2"/>
        <charset val="204"/>
        <scheme val="minor"/>
      </rPr>
      <t xml:space="preserve"> то же, но в дБ. Минимальная потеря сигнала в аттенюаторе. Отсюда начинается отсчет ослабления локальных ступеней: </t>
    </r>
    <r>
      <rPr>
        <b/>
        <sz val="11"/>
        <color rgb="FFC00000"/>
        <rFont val="Calibri"/>
        <family val="2"/>
        <charset val="204"/>
        <scheme val="minor"/>
      </rPr>
      <t>0дБ.</t>
    </r>
  </si>
  <si>
    <t>J</t>
  </si>
  <si>
    <t>И</t>
  </si>
  <si>
    <t>С</t>
  </si>
  <si>
    <t>В</t>
  </si>
  <si>
    <t>Ф</t>
  </si>
  <si>
    <t>Д</t>
  </si>
  <si>
    <t>Р</t>
  </si>
  <si>
    <t>Л</t>
  </si>
  <si>
    <t>K</t>
  </si>
  <si>
    <t>M</t>
  </si>
  <si>
    <t>D</t>
  </si>
  <si>
    <t>F</t>
  </si>
  <si>
    <t>G</t>
  </si>
  <si>
    <t>Точно</t>
  </si>
  <si>
    <t>E24</t>
  </si>
  <si>
    <t>Коррекция</t>
  </si>
  <si>
    <t>Отношение</t>
  </si>
  <si>
    <t>Исторический</t>
  </si>
  <si>
    <t>рядов</t>
  </si>
  <si>
    <t>МИН</t>
  </si>
  <si>
    <t>МАКС</t>
  </si>
  <si>
    <t>ЦЕЛЬ</t>
  </si>
  <si>
    <t>0.5%</t>
  </si>
  <si>
    <t>1%</t>
  </si>
  <si>
    <t>2%</t>
  </si>
  <si>
    <t>5%</t>
  </si>
  <si>
    <t>10%</t>
  </si>
  <si>
    <t>20%</t>
  </si>
  <si>
    <t>30%</t>
  </si>
  <si>
    <r>
      <rPr>
        <b/>
        <sz val="11"/>
        <color theme="1"/>
        <rFont val="Calibri"/>
        <family val="2"/>
        <charset val="204"/>
        <scheme val="minor"/>
      </rPr>
      <t>[дБ].</t>
    </r>
    <r>
      <rPr>
        <sz val="11"/>
        <color theme="1"/>
        <rFont val="Calibri"/>
        <family val="2"/>
        <charset val="204"/>
        <scheme val="minor"/>
      </rPr>
      <t xml:space="preserve"> Ближайшая рекомендуемая глубина ослабления громкости по напряжению</t>
    </r>
  </si>
  <si>
    <r>
      <rPr>
        <b/>
        <sz val="11"/>
        <color theme="1"/>
        <rFont val="Calibri"/>
        <family val="2"/>
        <charset val="204"/>
        <scheme val="minor"/>
      </rPr>
      <t>[дБ].</t>
    </r>
    <r>
      <rPr>
        <sz val="11"/>
        <color theme="1"/>
        <rFont val="Calibri"/>
        <family val="2"/>
        <charset val="204"/>
        <scheme val="minor"/>
      </rPr>
      <t xml:space="preserve"> Ближайший рекомендуемый шаг ослабления</t>
    </r>
  </si>
  <si>
    <r>
      <rPr>
        <b/>
        <sz val="11"/>
        <color theme="1"/>
        <rFont val="Calibri"/>
        <family val="2"/>
        <charset val="204"/>
        <scheme val="minor"/>
      </rPr>
      <t>К.</t>
    </r>
    <r>
      <rPr>
        <sz val="11"/>
        <color theme="1"/>
        <rFont val="Calibri"/>
        <family val="2"/>
        <charset val="204"/>
        <scheme val="minor"/>
      </rPr>
      <t xml:space="preserve"> Точная кратность номинала по выбранному ряду</t>
    </r>
  </si>
  <si>
    <r>
      <rPr>
        <b/>
        <sz val="11"/>
        <color theme="1"/>
        <rFont val="Calibri"/>
        <family val="2"/>
        <charset val="204"/>
        <scheme val="minor"/>
      </rPr>
      <t>K.</t>
    </r>
    <r>
      <rPr>
        <sz val="11"/>
        <color theme="1"/>
        <rFont val="Calibri"/>
        <family val="2"/>
        <charset val="204"/>
        <scheme val="minor"/>
      </rPr>
      <t xml:space="preserve"> Ближайшая кратность номинала по выбранному ряду</t>
    </r>
  </si>
  <si>
    <t>E.</t>
  </si>
  <si>
    <t>Корректировка максимальной глубины ослабления</t>
  </si>
  <si>
    <r>
      <t xml:space="preserve">[Ом]. </t>
    </r>
    <r>
      <rPr>
        <b/>
        <sz val="11"/>
        <color theme="1"/>
        <rFont val="Calibri"/>
        <family val="2"/>
        <charset val="204"/>
        <scheme val="minor"/>
      </rPr>
      <t>Ro.</t>
    </r>
    <r>
      <rPr>
        <sz val="11"/>
        <color theme="1"/>
        <rFont val="Calibri"/>
        <family val="2"/>
        <charset val="204"/>
        <scheme val="minor"/>
      </rPr>
      <t xml:space="preserve"> Требуемое суммарное сопротивление вертикальной гирлянды резисторов. </t>
    </r>
    <r>
      <rPr>
        <sz val="11"/>
        <color rgb="FFC00000"/>
        <rFont val="Calibri"/>
        <family val="2"/>
        <charset val="204"/>
        <scheme val="minor"/>
      </rPr>
      <t xml:space="preserve">При </t>
    </r>
    <r>
      <rPr>
        <b/>
        <sz val="11"/>
        <color rgb="FFC00000"/>
        <rFont val="Calibri"/>
        <family val="2"/>
        <charset val="204"/>
        <scheme val="minor"/>
      </rPr>
      <t>Ro = 0</t>
    </r>
    <r>
      <rPr>
        <sz val="11"/>
        <color rgb="FFC00000"/>
        <rFont val="Calibri"/>
        <family val="2"/>
        <charset val="204"/>
        <scheme val="minor"/>
      </rPr>
      <t xml:space="preserve"> будет рассчитано и принято оптимальное значение.</t>
    </r>
  </si>
  <si>
    <t>Расчет Ro, - оптимального суммарного сопротивления гирлянды вертикальных резисторов.</t>
  </si>
  <si>
    <t>Подготовительный этап предварительной оценки корректности задания для пробного расчета №1</t>
  </si>
  <si>
    <r>
      <rPr>
        <b/>
        <sz val="11"/>
        <color theme="1"/>
        <rFont val="Calibri"/>
        <family val="2"/>
        <charset val="204"/>
        <scheme val="minor"/>
      </rPr>
      <t>Ri,</t>
    </r>
    <r>
      <rPr>
        <sz val="11"/>
        <color theme="1"/>
        <rFont val="Calibri"/>
        <family val="2"/>
        <charset val="204"/>
        <scheme val="minor"/>
      </rPr>
      <t xml:space="preserve"> [Ом]</t>
    </r>
  </si>
  <si>
    <r>
      <rPr>
        <b/>
        <sz val="11"/>
        <color theme="1"/>
        <rFont val="Calibri"/>
        <family val="2"/>
        <charset val="204"/>
        <scheme val="minor"/>
      </rPr>
      <t xml:space="preserve">Rg, </t>
    </r>
    <r>
      <rPr>
        <sz val="11"/>
        <color theme="1"/>
        <rFont val="Calibri"/>
        <family val="2"/>
        <charset val="204"/>
        <scheme val="minor"/>
      </rPr>
      <t>[Ом]</t>
    </r>
  </si>
  <si>
    <t>Пробный расчет №1.</t>
  </si>
  <si>
    <t>.</t>
  </si>
  <si>
    <r>
      <rPr>
        <b/>
        <sz val="11"/>
        <color theme="1"/>
        <rFont val="Calibri"/>
        <family val="2"/>
        <charset val="204"/>
        <scheme val="minor"/>
      </rPr>
      <t>E,</t>
    </r>
    <r>
      <rPr>
        <sz val="11"/>
        <color theme="1"/>
        <rFont val="Calibri"/>
        <family val="2"/>
        <charset val="204"/>
        <scheme val="minor"/>
      </rPr>
      <t xml:space="preserve"> скорректированное для местного расчета.</t>
    </r>
  </si>
  <si>
    <r>
      <rPr>
        <b/>
        <sz val="11"/>
        <color theme="1"/>
        <rFont val="Calibri"/>
        <family val="2"/>
        <charset val="204"/>
        <scheme val="minor"/>
      </rPr>
      <t xml:space="preserve">[--], </t>
    </r>
    <r>
      <rPr>
        <sz val="11"/>
        <color theme="1"/>
        <rFont val="Calibri"/>
        <family val="2"/>
        <charset val="204"/>
        <scheme val="minor"/>
      </rPr>
      <t>N. Точное значение номера номинала в выбранном стандартном ряде.</t>
    </r>
  </si>
  <si>
    <r>
      <rPr>
        <b/>
        <sz val="11"/>
        <color theme="1"/>
        <rFont val="Calibri"/>
        <family val="2"/>
        <charset val="204"/>
        <scheme val="minor"/>
      </rPr>
      <t>[Ом].</t>
    </r>
    <r>
      <rPr>
        <sz val="11"/>
        <color theme="1"/>
        <rFont val="Calibri"/>
        <family val="2"/>
        <charset val="204"/>
        <scheme val="minor"/>
      </rPr>
      <t xml:space="preserve"> Исходный опорный нестандартный номинал.</t>
    </r>
  </si>
  <si>
    <r>
      <rPr>
        <b/>
        <sz val="11"/>
        <color theme="1"/>
        <rFont val="Calibri"/>
        <family val="2"/>
        <charset val="204"/>
        <scheme val="minor"/>
      </rPr>
      <t xml:space="preserve">[--], </t>
    </r>
    <r>
      <rPr>
        <sz val="11"/>
        <color theme="1"/>
        <rFont val="Calibri"/>
        <family val="2"/>
        <charset val="204"/>
        <scheme val="minor"/>
      </rPr>
      <t>N. Ближайшее целое значение номера номинала в выбранном стандартном ряде.</t>
    </r>
  </si>
  <si>
    <r>
      <rPr>
        <b/>
        <sz val="11"/>
        <color theme="1"/>
        <rFont val="Calibri"/>
        <family val="2"/>
        <charset val="204"/>
        <scheme val="minor"/>
      </rPr>
      <t>[Ом].</t>
    </r>
    <r>
      <rPr>
        <sz val="11"/>
        <color theme="1"/>
        <rFont val="Calibri"/>
        <family val="2"/>
        <charset val="204"/>
        <scheme val="minor"/>
      </rPr>
      <t xml:space="preserve"> Стандартный номинал, ближайший к опорному нестандартному номиналу.</t>
    </r>
  </si>
  <si>
    <r>
      <rPr>
        <b/>
        <sz val="11"/>
        <color theme="1"/>
        <rFont val="Calibri"/>
        <family val="2"/>
        <charset val="204"/>
        <scheme val="minor"/>
      </rPr>
      <t>[--].</t>
    </r>
    <r>
      <rPr>
        <sz val="11"/>
        <color theme="1"/>
        <rFont val="Calibri"/>
        <family val="2"/>
        <charset val="204"/>
        <scheme val="minor"/>
      </rPr>
      <t xml:space="preserve"> Коэффициент коррекции для Ro на основе опорного номинала.</t>
    </r>
  </si>
  <si>
    <r>
      <t xml:space="preserve">[Ом]. </t>
    </r>
    <r>
      <rPr>
        <b/>
        <sz val="11"/>
        <color theme="1"/>
        <rFont val="Calibri"/>
        <family val="2"/>
        <charset val="204"/>
        <scheme val="minor"/>
      </rPr>
      <t>Ro</t>
    </r>
    <r>
      <rPr>
        <sz val="11"/>
        <color theme="1"/>
        <rFont val="Calibri"/>
        <family val="2"/>
        <charset val="204"/>
        <scheme val="minor"/>
      </rPr>
      <t xml:space="preserve"> из предыдущего шага коррекции для главного расчета №2.</t>
    </r>
  </si>
  <si>
    <r>
      <t xml:space="preserve">[Ом]. </t>
    </r>
    <r>
      <rPr>
        <b/>
        <sz val="11"/>
        <color theme="1"/>
        <rFont val="Calibri"/>
        <family val="2"/>
        <charset val="204"/>
        <scheme val="minor"/>
      </rPr>
      <t>Ro</t>
    </r>
    <r>
      <rPr>
        <sz val="11"/>
        <color theme="1"/>
        <rFont val="Calibri"/>
        <family val="2"/>
        <charset val="204"/>
        <scheme val="minor"/>
      </rPr>
      <t xml:space="preserve"> для последующего главного расчета №2.</t>
    </r>
  </si>
  <si>
    <t>Расчет корректировки для Ro с целью приведения номиналов вертикальной гирлянды резисторов к выбранному стандартному ряду.</t>
  </si>
  <si>
    <r>
      <rPr>
        <b/>
        <sz val="11"/>
        <color theme="1"/>
        <rFont val="Calibri"/>
        <family val="2"/>
        <charset val="204"/>
        <scheme val="minor"/>
      </rPr>
      <t xml:space="preserve">E. </t>
    </r>
    <r>
      <rPr>
        <sz val="11"/>
        <color theme="1"/>
        <rFont val="Calibri"/>
        <family val="2"/>
        <charset val="204"/>
        <scheme val="minor"/>
      </rPr>
      <t>Скорректированное значение для местного расчета.</t>
    </r>
  </si>
  <si>
    <t>Корректировка задания для пробного расчета №1</t>
  </si>
  <si>
    <r>
      <rPr>
        <b/>
        <sz val="11"/>
        <color theme="1"/>
        <rFont val="Calibri"/>
        <family val="2"/>
        <charset val="204"/>
        <scheme val="minor"/>
      </rPr>
      <t xml:space="preserve">[Вт]. </t>
    </r>
    <r>
      <rPr>
        <sz val="11"/>
        <color theme="1"/>
        <rFont val="Calibri"/>
        <family val="2"/>
        <charset val="204"/>
        <scheme val="minor"/>
      </rPr>
      <t>Максимальная.</t>
    </r>
  </si>
  <si>
    <t>Корректировка задания для главного расчета №2.</t>
  </si>
  <si>
    <t>Подготовительный этап и окончательный контроль корректности задания.</t>
  </si>
  <si>
    <r>
      <rPr>
        <b/>
        <sz val="11"/>
        <color theme="1"/>
        <rFont val="Calibri"/>
        <family val="2"/>
        <charset val="204"/>
        <scheme val="minor"/>
      </rPr>
      <t xml:space="preserve">Ri, </t>
    </r>
    <r>
      <rPr>
        <sz val="11"/>
        <color theme="1"/>
        <rFont val="Calibri"/>
        <family val="2"/>
        <charset val="204"/>
        <scheme val="minor"/>
      </rPr>
      <t>[Ом]</t>
    </r>
  </si>
  <si>
    <r>
      <t xml:space="preserve">[Ом], </t>
    </r>
    <r>
      <rPr>
        <b/>
        <sz val="11"/>
        <color theme="1"/>
        <rFont val="Calibri"/>
        <family val="2"/>
        <charset val="204"/>
      </rPr>
      <t>Ro.</t>
    </r>
    <r>
      <rPr>
        <sz val="11"/>
        <color theme="1"/>
        <rFont val="Calibri"/>
        <family val="2"/>
        <charset val="204"/>
      </rPr>
      <t xml:space="preserve"> Рекомендуемое оптимальное суммарное сопротивление вертикальной гирлянды резисторов.</t>
    </r>
  </si>
  <si>
    <r>
      <t xml:space="preserve">[дБ]. Положительное число. Максимальная глубина ослабления громкости по напряжению. Можно </t>
    </r>
    <r>
      <rPr>
        <b/>
        <sz val="11"/>
        <color theme="1"/>
        <rFont val="Calibri"/>
        <family val="2"/>
        <charset val="204"/>
        <scheme val="minor"/>
      </rPr>
      <t xml:space="preserve">(0.01…100), </t>
    </r>
    <r>
      <rPr>
        <sz val="11"/>
        <color theme="1"/>
        <rFont val="Calibri"/>
        <family val="2"/>
        <charset val="204"/>
        <scheme val="minor"/>
      </rPr>
      <t xml:space="preserve">но обычно </t>
    </r>
    <r>
      <rPr>
        <b/>
        <sz val="11"/>
        <color theme="1"/>
        <rFont val="Calibri"/>
        <family val="2"/>
        <charset val="204"/>
        <scheme val="minor"/>
      </rPr>
      <t>35</t>
    </r>
    <r>
      <rPr>
        <sz val="11"/>
        <color theme="1"/>
        <rFont val="Calibri"/>
        <family val="2"/>
        <charset val="204"/>
        <scheme val="minor"/>
      </rPr>
      <t>.</t>
    </r>
  </si>
  <si>
    <t>СПРАВОЧНЫЙ РАЗДЕЛ. Рекомендуемые шаги приращения коэффициента затухания в дБ для точного попадания номиналов Ro в стандартные ряды E3…E192.</t>
  </si>
  <si>
    <r>
      <rPr>
        <b/>
        <sz val="11"/>
        <color theme="1"/>
        <rFont val="Calibri"/>
        <family val="2"/>
        <charset val="204"/>
        <scheme val="minor"/>
      </rPr>
      <t>Ro,</t>
    </r>
    <r>
      <rPr>
        <sz val="11"/>
        <color theme="1"/>
        <rFont val="Calibri"/>
        <family val="2"/>
        <charset val="204"/>
        <scheme val="minor"/>
      </rPr>
      <t xml:space="preserve"> [Ом]. Окончательно принятое значение суммарного сопротивления вертикальной гирлянды резисторов </t>
    </r>
    <r>
      <rPr>
        <b/>
        <sz val="11"/>
        <color theme="1"/>
        <rFont val="Calibri"/>
        <family val="2"/>
        <charset val="204"/>
        <scheme val="minor"/>
      </rPr>
      <t>Ro.</t>
    </r>
  </si>
  <si>
    <t>E12</t>
  </si>
  <si>
    <t>E6</t>
  </si>
  <si>
    <r>
      <rPr>
        <b/>
        <sz val="11"/>
        <color theme="1"/>
        <rFont val="Calibri"/>
        <family val="2"/>
        <charset val="204"/>
        <scheme val="minor"/>
      </rPr>
      <t>[дБ].</t>
    </r>
    <r>
      <rPr>
        <sz val="11"/>
        <color theme="1"/>
        <rFont val="Calibri"/>
        <family val="2"/>
        <charset val="204"/>
        <scheme val="minor"/>
      </rPr>
      <t xml:space="preserve"> Окончательно принятое значение максимальной глубины ослабления громкости по напряжению </t>
    </r>
    <r>
      <rPr>
        <b/>
        <sz val="11"/>
        <color theme="1"/>
        <rFont val="Calibri"/>
        <family val="2"/>
        <charset val="204"/>
        <scheme val="minor"/>
      </rPr>
      <t>для выбранного значения ряда E.</t>
    </r>
  </si>
  <si>
    <r>
      <rPr>
        <b/>
        <sz val="11"/>
        <color theme="1"/>
        <rFont val="Calibri"/>
        <family val="2"/>
        <charset val="204"/>
        <scheme val="minor"/>
      </rPr>
      <t>Ro,</t>
    </r>
    <r>
      <rPr>
        <sz val="11"/>
        <color theme="1"/>
        <rFont val="Calibri"/>
        <family val="2"/>
        <charset val="204"/>
        <scheme val="minor"/>
      </rPr>
      <t xml:space="preserve"> [Ом]. Предварительно выбранное значение для последующих расчетов.</t>
    </r>
  </si>
  <si>
    <t>Стандартные разбросы</t>
  </si>
  <si>
    <r>
      <rPr>
        <b/>
        <sz val="11"/>
        <color theme="1"/>
        <rFont val="Calibri"/>
        <family val="2"/>
        <charset val="204"/>
        <scheme val="minor"/>
      </rPr>
      <t>[дБ].</t>
    </r>
    <r>
      <rPr>
        <sz val="11"/>
        <color theme="1"/>
        <rFont val="Calibri"/>
        <family val="2"/>
        <charset val="204"/>
        <scheme val="minor"/>
      </rPr>
      <t xml:space="preserve"> Фактическое приращение, копия</t>
    </r>
  </si>
  <si>
    <r>
      <rPr>
        <b/>
        <sz val="11"/>
        <color theme="1"/>
        <rFont val="Calibri"/>
        <family val="2"/>
        <charset val="204"/>
        <scheme val="minor"/>
      </rPr>
      <t>[дБ].</t>
    </r>
    <r>
      <rPr>
        <sz val="11"/>
        <color theme="1"/>
        <rFont val="Calibri"/>
        <family val="2"/>
        <charset val="204"/>
        <scheme val="minor"/>
      </rPr>
      <t xml:space="preserve"> Фактический шаг приращения ослабления по напряжению на каждой ступени регулировки. Смотри </t>
    </r>
    <r>
      <rPr>
        <b/>
        <sz val="11"/>
        <color theme="1"/>
        <rFont val="Calibri"/>
        <family val="2"/>
        <charset val="204"/>
        <scheme val="minor"/>
      </rPr>
      <t>параметр E</t>
    </r>
    <r>
      <rPr>
        <sz val="11"/>
        <color theme="1"/>
        <rFont val="Calibri"/>
        <family val="2"/>
        <charset val="204"/>
        <scheme val="minor"/>
      </rPr>
      <t xml:space="preserve"> в задании.</t>
    </r>
  </si>
  <si>
    <t>выбранного ряда E.</t>
  </si>
  <si>
    <r>
      <t>[--], Корректирующий множитель для ряда</t>
    </r>
    <r>
      <rPr>
        <b/>
        <sz val="11"/>
        <color theme="1"/>
        <rFont val="Calibri"/>
        <family val="2"/>
        <charset val="204"/>
        <scheme val="minor"/>
      </rPr>
      <t xml:space="preserve"> E3.</t>
    </r>
  </si>
  <si>
    <r>
      <t>[--], Корректирующий множитель для ряда</t>
    </r>
    <r>
      <rPr>
        <b/>
        <sz val="11"/>
        <color theme="1"/>
        <rFont val="Calibri"/>
        <family val="2"/>
        <charset val="204"/>
        <scheme val="minor"/>
      </rPr>
      <t xml:space="preserve"> E6.</t>
    </r>
  </si>
  <si>
    <r>
      <t>[--], Корректирующий множитель для ряда</t>
    </r>
    <r>
      <rPr>
        <b/>
        <sz val="11"/>
        <color theme="1"/>
        <rFont val="Calibri"/>
        <family val="2"/>
        <charset val="204"/>
        <scheme val="minor"/>
      </rPr>
      <t xml:space="preserve"> E12.</t>
    </r>
  </si>
  <si>
    <r>
      <t>[--], Корректирующий множитель для ряда</t>
    </r>
    <r>
      <rPr>
        <b/>
        <sz val="11"/>
        <color theme="1"/>
        <rFont val="Calibri"/>
        <family val="2"/>
        <charset val="204"/>
        <scheme val="minor"/>
      </rPr>
      <t xml:space="preserve"> E24.</t>
    </r>
  </si>
  <si>
    <t>E3</t>
  </si>
  <si>
    <r>
      <t>[--], Выбранный дополнительный корректирующий множитель для заданного ряда</t>
    </r>
    <r>
      <rPr>
        <b/>
        <sz val="11"/>
        <color theme="1"/>
        <rFont val="Calibri"/>
        <family val="2"/>
        <charset val="204"/>
        <scheme val="minor"/>
      </rPr>
      <t xml:space="preserve"> E.</t>
    </r>
  </si>
  <si>
    <r>
      <t xml:space="preserve">[--], </t>
    </r>
    <r>
      <rPr>
        <b/>
        <sz val="11"/>
        <color theme="1"/>
        <rFont val="Calibri"/>
        <family val="2"/>
        <charset val="204"/>
        <scheme val="minor"/>
      </rPr>
      <t>М.</t>
    </r>
    <r>
      <rPr>
        <sz val="11"/>
        <color theme="1"/>
        <rFont val="Calibri"/>
        <family val="2"/>
        <charset val="204"/>
        <scheme val="minor"/>
      </rPr>
      <t xml:space="preserve"> Масштабный множитель. Необязательный параметр для ухода от больших степеней. Соответствует порядку опорного номинала.</t>
    </r>
  </si>
  <si>
    <r>
      <rPr>
        <b/>
        <sz val="11"/>
        <color theme="1"/>
        <rFont val="Calibri"/>
        <family val="2"/>
        <charset val="204"/>
        <scheme val="minor"/>
      </rPr>
      <t>[--], М.</t>
    </r>
    <r>
      <rPr>
        <sz val="11"/>
        <color theme="1"/>
        <rFont val="Calibri"/>
        <family val="2"/>
        <charset val="204"/>
        <scheme val="minor"/>
      </rPr>
      <t xml:space="preserve"> Масштабный множитель, скорректированный для рядов</t>
    </r>
    <r>
      <rPr>
        <b/>
        <sz val="11"/>
        <color theme="1"/>
        <rFont val="Calibri"/>
        <family val="2"/>
        <charset val="204"/>
        <scheme val="minor"/>
      </rPr>
      <t xml:space="preserve"> E3, E6, E12, E24.</t>
    </r>
  </si>
  <si>
    <t>Регулятор громкости Игоря Гапонова. Автоматическая самокорректировка задания и полный расчет всех ступеней.</t>
  </si>
  <si>
    <r>
      <rPr>
        <b/>
        <sz val="11"/>
        <color theme="1"/>
        <rFont val="Calibri"/>
        <family val="2"/>
        <charset val="204"/>
        <scheme val="minor"/>
      </rPr>
      <t xml:space="preserve">[дБ]. </t>
    </r>
    <r>
      <rPr>
        <sz val="11"/>
        <color theme="1"/>
        <rFont val="Calibri"/>
        <family val="2"/>
        <charset val="204"/>
        <scheme val="minor"/>
      </rPr>
      <t>Изначально желаемый шаг приращения ослабления напряжения для каждой ступени.</t>
    </r>
  </si>
  <si>
    <r>
      <rPr>
        <b/>
        <sz val="11"/>
        <color theme="1"/>
        <rFont val="Calibri"/>
        <family val="2"/>
        <charset val="204"/>
        <scheme val="minor"/>
      </rPr>
      <t>E.</t>
    </r>
    <r>
      <rPr>
        <sz val="11"/>
        <color theme="1"/>
        <rFont val="Calibri"/>
        <family val="2"/>
        <charset val="204"/>
        <scheme val="minor"/>
      </rPr>
      <t xml:space="preserve"> Желаемый номер ряда сопротивлений вертикальной гирлянды резисторов. Можно </t>
    </r>
    <r>
      <rPr>
        <b/>
        <sz val="11"/>
        <color theme="1"/>
        <rFont val="Calibri"/>
        <family val="2"/>
        <charset val="204"/>
        <scheme val="minor"/>
      </rPr>
      <t>E = (3,6,12,24,48,96,192).</t>
    </r>
    <r>
      <rPr>
        <sz val="11"/>
        <color theme="1"/>
        <rFont val="Calibri"/>
        <family val="2"/>
        <charset val="204"/>
        <scheme val="minor"/>
      </rPr>
      <t xml:space="preserve"> </t>
    </r>
    <r>
      <rPr>
        <sz val="11"/>
        <color rgb="FFC00000"/>
        <rFont val="Calibri"/>
        <family val="2"/>
        <charset val="204"/>
        <scheme val="minor"/>
      </rPr>
      <t xml:space="preserve">При </t>
    </r>
    <r>
      <rPr>
        <b/>
        <sz val="11"/>
        <color rgb="FFC00000"/>
        <rFont val="Calibri"/>
        <family val="2"/>
        <charset val="204"/>
        <scheme val="minor"/>
      </rPr>
      <t>E = 0</t>
    </r>
    <r>
      <rPr>
        <sz val="11"/>
        <color rgb="FFC00000"/>
        <rFont val="Calibri"/>
        <family val="2"/>
        <charset val="204"/>
        <scheme val="minor"/>
      </rPr>
      <t xml:space="preserve"> будут оставлены нестандартные номиналы.</t>
    </r>
  </si>
  <si>
    <t>Ro</t>
  </si>
  <si>
    <t>Ri</t>
  </si>
  <si>
    <t>Rg</t>
  </si>
  <si>
    <r>
      <rPr>
        <b/>
        <sz val="11"/>
        <color theme="1"/>
        <rFont val="Calibri"/>
        <family val="2"/>
        <charset val="204"/>
        <scheme val="minor"/>
      </rPr>
      <t xml:space="preserve">Ri, </t>
    </r>
    <r>
      <rPr>
        <sz val="11"/>
        <color theme="1"/>
        <rFont val="Calibri"/>
        <family val="2"/>
        <charset val="204"/>
        <scheme val="minor"/>
      </rPr>
      <t>[Ом].</t>
    </r>
  </si>
  <si>
    <r>
      <rPr>
        <b/>
        <sz val="11"/>
        <color theme="1"/>
        <rFont val="Calibri"/>
        <family val="2"/>
        <charset val="204"/>
        <scheme val="minor"/>
      </rPr>
      <t xml:space="preserve">Rg, </t>
    </r>
    <r>
      <rPr>
        <sz val="11"/>
        <color theme="1"/>
        <rFont val="Calibri"/>
        <family val="2"/>
        <charset val="204"/>
        <scheme val="minor"/>
      </rPr>
      <t>[Ом].</t>
    </r>
  </si>
  <si>
    <t>Максимум</t>
  </si>
  <si>
    <t>X</t>
  </si>
  <si>
    <t>Начало</t>
  </si>
  <si>
    <t>Конец</t>
  </si>
  <si>
    <t>Yo, доля</t>
  </si>
  <si>
    <t>Yo, дБ</t>
  </si>
  <si>
    <t>Yo,[доля]</t>
  </si>
  <si>
    <t>Yo,[дБ]</t>
  </si>
  <si>
    <t>Yo, [%]</t>
  </si>
  <si>
    <t>Yo,[%]</t>
  </si>
  <si>
    <t>Кратность</t>
  </si>
  <si>
    <r>
      <t xml:space="preserve">[--],  </t>
    </r>
    <r>
      <rPr>
        <b/>
        <sz val="11"/>
        <color theme="1"/>
        <rFont val="Calibri"/>
        <family val="2"/>
        <charset val="204"/>
        <scheme val="minor"/>
      </rPr>
      <t>γo.</t>
    </r>
    <r>
      <rPr>
        <sz val="11"/>
        <color theme="1"/>
        <rFont val="Calibri"/>
        <family val="2"/>
        <charset val="204"/>
        <scheme val="minor"/>
      </rPr>
      <t xml:space="preserve"> Начальный коэффициент ослабления входного сигнала при максимальной громкости (при </t>
    </r>
    <r>
      <rPr>
        <b/>
        <sz val="11"/>
        <color theme="1"/>
        <rFont val="Calibri"/>
        <family val="2"/>
        <charset val="204"/>
      </rPr>
      <t>α</t>
    </r>
    <r>
      <rPr>
        <b/>
        <sz val="11"/>
        <color theme="1"/>
        <rFont val="Calibri"/>
        <family val="2"/>
        <charset val="204"/>
        <scheme val="minor"/>
      </rPr>
      <t xml:space="preserve"> = 1</t>
    </r>
    <r>
      <rPr>
        <sz val="11"/>
        <color theme="1"/>
        <rFont val="Calibri"/>
        <family val="2"/>
        <charset val="204"/>
        <scheme val="minor"/>
      </rPr>
      <t xml:space="preserve">). </t>
    </r>
    <r>
      <rPr>
        <b/>
        <sz val="11"/>
        <color theme="1"/>
        <rFont val="Calibri"/>
        <family val="2"/>
        <charset val="204"/>
        <scheme val="minor"/>
      </rPr>
      <t>Смотри параметр Ro в задании.</t>
    </r>
  </si>
  <si>
    <r>
      <rPr>
        <b/>
        <sz val="11"/>
        <color theme="1"/>
        <rFont val="Calibri"/>
        <family val="2"/>
        <charset val="204"/>
        <scheme val="minor"/>
      </rPr>
      <t>Ro,</t>
    </r>
    <r>
      <rPr>
        <sz val="11"/>
        <color theme="1"/>
        <rFont val="Calibri"/>
        <family val="2"/>
        <charset val="204"/>
        <scheme val="minor"/>
      </rPr>
      <t xml:space="preserve"> [Ом]. Принятый к расчету номинал.</t>
    </r>
  </si>
  <si>
    <t>Ro, принятый</t>
  </si>
  <si>
    <t>Стандартизатор E3…E192. Версия 3. Геометрический радиус округления. Управляемое сплетение рядов номиналов.</t>
  </si>
  <si>
    <t>№,п/п</t>
  </si>
  <si>
    <t>E24,полный</t>
  </si>
  <si>
    <t>E3-E24,выбранный</t>
  </si>
  <si>
    <t>E192,полный</t>
  </si>
  <si>
    <t>E48…E192,выбранный</t>
  </si>
  <si>
    <r>
      <t>Ряд E = [3,6,12,24,48,96,192],</t>
    </r>
    <r>
      <rPr>
        <sz val="11"/>
        <color theme="1"/>
        <rFont val="Calibri"/>
        <family val="2"/>
        <charset val="204"/>
        <scheme val="minor"/>
      </rPr>
      <t xml:space="preserve"> выбрать нужный</t>
    </r>
  </si>
  <si>
    <r>
      <rPr>
        <b/>
        <sz val="10"/>
        <rFont val="Arial Cyr"/>
        <charset val="204"/>
      </rPr>
      <t>[--]</t>
    </r>
    <r>
      <rPr>
        <sz val="11"/>
        <color theme="1"/>
        <rFont val="Calibri"/>
        <family val="2"/>
        <charset val="204"/>
        <scheme val="minor"/>
      </rPr>
      <t xml:space="preserve">,(0 или 1). </t>
    </r>
    <r>
      <rPr>
        <b/>
        <sz val="10"/>
        <color rgb="FFFF0000"/>
        <rFont val="Arial Cyr"/>
        <charset val="204"/>
      </rPr>
      <t>0</t>
    </r>
    <r>
      <rPr>
        <sz val="11"/>
        <color theme="1"/>
        <rFont val="Calibri"/>
        <family val="2"/>
        <charset val="204"/>
        <scheme val="minor"/>
      </rPr>
      <t xml:space="preserve"> - Подобрать номинал из указанного ряда. </t>
    </r>
    <r>
      <rPr>
        <b/>
        <sz val="10"/>
        <color rgb="FFFF0000"/>
        <rFont val="Arial Cyr"/>
        <charset val="204"/>
      </rPr>
      <t>1</t>
    </r>
    <r>
      <rPr>
        <sz val="11"/>
        <color theme="1"/>
        <rFont val="Calibri"/>
        <family val="2"/>
        <charset val="204"/>
        <scheme val="minor"/>
      </rPr>
      <t xml:space="preserve"> - Только для номиналов из рядов </t>
    </r>
    <r>
      <rPr>
        <b/>
        <sz val="10"/>
        <rFont val="Arial Cyr"/>
        <charset val="204"/>
      </rPr>
      <t>E48, E96, E192!!!</t>
    </r>
    <r>
      <rPr>
        <sz val="11"/>
        <color theme="1"/>
        <rFont val="Calibri"/>
        <family val="2"/>
        <charset val="204"/>
        <scheme val="minor"/>
      </rPr>
      <t xml:space="preserve"> При необходимости добавить номиналы из ряда </t>
    </r>
    <r>
      <rPr>
        <b/>
        <sz val="10"/>
        <rFont val="Arial Cyr"/>
        <charset val="204"/>
      </rPr>
      <t>E24.</t>
    </r>
  </si>
  <si>
    <t>Вход</t>
  </si>
  <si>
    <t>Общая подготовка</t>
  </si>
  <si>
    <t>E3-E24, подбор</t>
  </si>
  <si>
    <t>E48-E192, подбор</t>
  </si>
  <si>
    <t>Формирование текстового слова</t>
  </si>
  <si>
    <t>Итоговый</t>
  </si>
  <si>
    <t>Нестандартный</t>
  </si>
  <si>
    <t>№</t>
  </si>
  <si>
    <t>Принят</t>
  </si>
  <si>
    <t>Корректирующий</t>
  </si>
  <si>
    <t>Нормализованная</t>
  </si>
  <si>
    <t>Отклонения</t>
  </si>
  <si>
    <t>Теоретический предел среднего отклонения</t>
  </si>
  <si>
    <t>Корень общий вид</t>
  </si>
  <si>
    <t>Указатель порядка</t>
  </si>
  <si>
    <t>Корень нормализованный</t>
  </si>
  <si>
    <t>Окончание слова</t>
  </si>
  <si>
    <t>Текстовый</t>
  </si>
  <si>
    <t>номинал</t>
  </si>
  <si>
    <t>п/п</t>
  </si>
  <si>
    <t>к расчету</t>
  </si>
  <si>
    <t>множитель</t>
  </si>
  <si>
    <t>мантисса</t>
  </si>
  <si>
    <t>%</t>
  </si>
  <si>
    <t>цифра</t>
  </si>
  <si>
    <t>текст</t>
  </si>
  <si>
    <t>Стандартный</t>
  </si>
  <si>
    <t>Номинал</t>
  </si>
  <si>
    <t>Расхождение</t>
  </si>
  <si>
    <t>Максимальное</t>
  </si>
  <si>
    <t>Rend=</t>
  </si>
  <si>
    <t>Ряд E=[3,6,12,24,48,96,192]</t>
  </si>
  <si>
    <t>E3-E24</t>
  </si>
  <si>
    <t>E48-E192</t>
  </si>
  <si>
    <t xml:space="preserve">Выбор номинала </t>
  </si>
  <si>
    <t>ближайшей</t>
  </si>
  <si>
    <t>ближайший</t>
  </si>
  <si>
    <t>из указанного</t>
  </si>
  <si>
    <t>Сплетение рядов номиналов</t>
  </si>
  <si>
    <t>мантиссы</t>
  </si>
  <si>
    <t>ряда</t>
  </si>
  <si>
    <t>при необходимости</t>
  </si>
  <si>
    <t>1000^k</t>
  </si>
  <si>
    <t>Верно только при Rg =</t>
  </si>
  <si>
    <r>
      <rPr>
        <b/>
        <sz val="11"/>
        <color theme="1"/>
        <rFont val="Calibri"/>
        <family val="2"/>
        <charset val="204"/>
      </rPr>
      <t>Ro-</t>
    </r>
    <r>
      <rPr>
        <sz val="11"/>
        <color theme="1"/>
        <rFont val="Calibri"/>
        <family val="2"/>
        <charset val="204"/>
      </rPr>
      <t>сумма</t>
    </r>
  </si>
  <si>
    <t xml:space="preserve">Максимальное отклонение </t>
  </si>
  <si>
    <t>Имя вертикального</t>
  </si>
  <si>
    <t>Имя горизонтального</t>
  </si>
  <si>
    <t>Расхождение с требуемым номиналом по расчету</t>
  </si>
  <si>
    <t>микроОм</t>
  </si>
  <si>
    <t xml:space="preserve">u - </t>
  </si>
  <si>
    <t>миллиОм</t>
  </si>
  <si>
    <t xml:space="preserve">m - </t>
  </si>
  <si>
    <t xml:space="preserve">"" - </t>
  </si>
  <si>
    <t>килоОм</t>
  </si>
  <si>
    <t xml:space="preserve">к - </t>
  </si>
  <si>
    <t>ГигаОм</t>
  </si>
  <si>
    <t xml:space="preserve">Г - </t>
  </si>
  <si>
    <t>Выбор ближайших номиналов резисторов в стандартных рядах. См. соотношение R2XX и Rвых =</t>
  </si>
  <si>
    <t>Главная таблица с результатами расчета</t>
  </si>
  <si>
    <t xml:space="preserve">М - </t>
  </si>
  <si>
    <t>МегаОм</t>
  </si>
  <si>
    <r>
      <rPr>
        <b/>
        <sz val="11"/>
        <color theme="1"/>
        <rFont val="Calibri"/>
        <family val="2"/>
        <charset val="204"/>
        <scheme val="minor"/>
      </rPr>
      <t>[дБ],</t>
    </r>
    <r>
      <rPr>
        <sz val="11"/>
        <color theme="1"/>
        <rFont val="Calibri"/>
        <family val="2"/>
        <charset val="204"/>
        <scheme val="minor"/>
      </rPr>
      <t xml:space="preserve"> то же, но в дБ. Минимальная потеря сигнала в аттенюаторе. Отсюда начинается отсчет ослабления локальных ступеней. Соответствует </t>
    </r>
    <r>
      <rPr>
        <b/>
        <sz val="11"/>
        <color rgb="FFC00000"/>
        <rFont val="Calibri"/>
        <family val="2"/>
        <charset val="204"/>
        <scheme val="minor"/>
      </rPr>
      <t>0дБ.</t>
    </r>
  </si>
  <si>
    <r>
      <rPr>
        <b/>
        <sz val="11"/>
        <color theme="1"/>
        <rFont val="Calibri"/>
        <family val="2"/>
        <charset val="204"/>
        <scheme val="minor"/>
      </rPr>
      <t>K.</t>
    </r>
    <r>
      <rPr>
        <sz val="11"/>
        <color theme="1"/>
        <rFont val="Calibri"/>
        <family val="2"/>
        <charset val="204"/>
        <scheme val="minor"/>
      </rPr>
      <t xml:space="preserve"> Принятая к расчету ближайшая кратность номинала по выбранному ряду </t>
    </r>
    <r>
      <rPr>
        <b/>
        <sz val="11"/>
        <color theme="1"/>
        <rFont val="Calibri"/>
        <family val="2"/>
        <charset val="204"/>
        <scheme val="minor"/>
      </rPr>
      <t>E.</t>
    </r>
    <r>
      <rPr>
        <sz val="11"/>
        <color theme="1"/>
        <rFont val="Calibri"/>
        <family val="2"/>
        <charset val="204"/>
        <scheme val="minor"/>
      </rPr>
      <t xml:space="preserve"> Иными словами каждый 1-ый, 2-ой, 3-ий, 4-ый и т.д. номинал.</t>
    </r>
  </si>
  <si>
    <t>ВЕРСИЯ 5.31</t>
  </si>
  <si>
    <r>
      <t>1</t>
    </r>
    <r>
      <rPr>
        <sz val="11"/>
        <color theme="1"/>
        <rFont val="Calibri"/>
        <family val="2"/>
        <charset val="204"/>
        <scheme val="minor"/>
      </rPr>
      <t xml:space="preserve">-добавить из </t>
    </r>
    <r>
      <rPr>
        <b/>
        <sz val="11"/>
        <color theme="1"/>
        <rFont val="Calibri"/>
        <family val="2"/>
        <charset val="204"/>
        <scheme val="minor"/>
      </rPr>
      <t>E24</t>
    </r>
    <r>
      <rPr>
        <sz val="11"/>
        <color theme="1"/>
        <rFont val="Calibri"/>
        <family val="2"/>
        <charset val="204"/>
        <scheme val="minor"/>
      </rPr>
      <t xml:space="preserve">; </t>
    </r>
    <r>
      <rPr>
        <b/>
        <sz val="11"/>
        <color theme="1"/>
        <rFont val="Calibri"/>
        <family val="2"/>
        <charset val="204"/>
        <scheme val="minor"/>
      </rPr>
      <t>0</t>
    </r>
    <r>
      <rPr>
        <sz val="11"/>
        <color theme="1"/>
        <rFont val="Calibri"/>
        <family val="2"/>
        <charset val="204"/>
        <scheme val="minor"/>
      </rPr>
      <t xml:space="preserve">-только из </t>
    </r>
    <r>
      <rPr>
        <b/>
        <sz val="11"/>
        <color theme="1"/>
        <rFont val="Calibri"/>
        <family val="2"/>
        <charset val="204"/>
        <scheme val="minor"/>
      </rPr>
      <t>E48…E192</t>
    </r>
  </si>
  <si>
    <r>
      <rPr>
        <b/>
        <sz val="11"/>
        <color theme="1"/>
        <rFont val="Calibri"/>
        <family val="2"/>
        <charset val="204"/>
        <scheme val="minor"/>
      </rPr>
      <t>[Ом].</t>
    </r>
    <r>
      <rPr>
        <sz val="11"/>
        <color theme="1"/>
        <rFont val="Calibri"/>
        <family val="2"/>
        <charset val="204"/>
        <scheme val="minor"/>
      </rPr>
      <t xml:space="preserve"> Пороговое значение направления корректировки при стандартизации номинала. </t>
    </r>
    <r>
      <rPr>
        <b/>
        <sz val="11"/>
        <color theme="1"/>
        <rFont val="Calibri"/>
        <family val="2"/>
        <charset val="204"/>
        <scheme val="minor"/>
      </rPr>
      <t>Меньше порога =&gt; коррекция ВВЕРХ, иначе =&gt; ОБЫЧНОЕ округление.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</si>
</sst>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00000"/>
    <numFmt numFmtId="166" formatCode="0.000"/>
  </numFmts>
  <fonts count="2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rgb="FFC00000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8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1"/>
      <color theme="0"/>
      <name val="Calibri"/>
      <family val="2"/>
      <charset val="204"/>
    </font>
    <font>
      <b/>
      <sz val="11"/>
      <color rgb="FF00206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1"/>
      <color rgb="FFC00000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charset val="204"/>
    </font>
    <font>
      <b/>
      <sz val="14"/>
      <color theme="1" tint="0.14999847407452621"/>
      <name val="Arial Cyr"/>
      <charset val="204"/>
    </font>
    <font>
      <b/>
      <sz val="14"/>
      <color rgb="FFCC00CC"/>
      <name val="Arial Cyr"/>
      <charset val="204"/>
    </font>
    <font>
      <b/>
      <sz val="10"/>
      <name val="Arial Cyr"/>
      <charset val="204"/>
    </font>
    <font>
      <b/>
      <sz val="10"/>
      <color rgb="FFFF0000"/>
      <name val="Arial Cyr"/>
      <charset val="204"/>
    </font>
    <font>
      <sz val="10"/>
      <name val="Calibri"/>
      <family val="2"/>
      <charset val="204"/>
    </font>
    <font>
      <b/>
      <sz val="10"/>
      <color indexed="12"/>
      <name val="Arial Cyr"/>
      <charset val="204"/>
    </font>
    <font>
      <b/>
      <sz val="11"/>
      <color theme="0"/>
      <name val="Calibri"/>
      <family val="2"/>
      <charset val="204"/>
      <scheme val="minor"/>
    </font>
  </fonts>
  <fills count="54">
    <fill>
      <patternFill patternType="none"/>
    </fill>
    <fill>
      <patternFill patternType="gray125"/>
    </fill>
    <fill>
      <patternFill patternType="solid">
        <fgColor theme="9" tint="0.599963377788628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80FF"/>
        <bgColor indexed="64"/>
      </patternFill>
    </fill>
    <fill>
      <patternFill patternType="solid">
        <fgColor rgb="FFFF404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66FFCC"/>
        <bgColor indexed="64"/>
      </patternFill>
    </fill>
  </fills>
  <borders count="76">
    <border>
      <left/>
      <right/>
      <top/>
      <bottom/>
      <diagonal/>
    </border>
    <border>
      <left/>
      <right/>
      <top style="thick">
        <color auto="1"/>
      </top>
      <bottom/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ashed">
        <color auto="1"/>
      </right>
      <top style="thick">
        <color auto="1"/>
      </top>
      <bottom style="thin">
        <color auto="1"/>
      </bottom>
      <diagonal/>
    </border>
    <border>
      <left style="dashed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dashed">
        <color auto="1"/>
      </right>
      <top style="thick">
        <color auto="1"/>
      </top>
      <bottom/>
      <diagonal/>
    </border>
    <border>
      <left style="dashed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dashed">
        <color auto="1"/>
      </right>
      <top/>
      <bottom style="thick">
        <color auto="1"/>
      </bottom>
      <diagonal/>
    </border>
    <border>
      <left style="dashed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ck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ashed">
        <color auto="1"/>
      </bottom>
      <diagonal/>
    </border>
    <border>
      <left style="thick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 style="thin">
        <color auto="1"/>
      </right>
      <top style="dashed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dashed">
        <color auto="1"/>
      </top>
      <bottom/>
      <diagonal/>
    </border>
    <border>
      <left style="thin">
        <color auto="1"/>
      </left>
      <right style="thin">
        <color auto="1"/>
      </right>
      <top style="dashed">
        <color auto="1"/>
      </top>
      <bottom/>
      <diagonal/>
    </border>
    <border>
      <left style="thin">
        <color auto="1"/>
      </left>
      <right style="thick">
        <color auto="1"/>
      </right>
      <top style="dashed">
        <color auto="1"/>
      </top>
      <bottom/>
      <diagonal/>
    </border>
    <border>
      <left style="thick">
        <color auto="1"/>
      </left>
      <right style="thick">
        <color auto="1"/>
      </right>
      <top style="dashed">
        <color auto="1"/>
      </top>
      <bottom/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dashed">
        <color auto="1"/>
      </bottom>
      <diagonal/>
    </border>
    <border>
      <left style="thin">
        <color auto="1"/>
      </left>
      <right/>
      <top style="dashed">
        <color auto="1"/>
      </top>
      <bottom style="dashed">
        <color auto="1"/>
      </bottom>
      <diagonal/>
    </border>
    <border>
      <left style="thin">
        <color auto="1"/>
      </left>
      <right/>
      <top style="dashed">
        <color auto="1"/>
      </top>
      <bottom/>
      <diagonal/>
    </border>
    <border>
      <left style="thin">
        <color auto="1"/>
      </left>
      <right/>
      <top style="dashed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 style="dashed">
        <color auto="1"/>
      </bottom>
      <diagonal/>
    </border>
    <border>
      <left/>
      <right style="thick">
        <color auto="1"/>
      </right>
      <top style="thick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thick">
        <color auto="1"/>
      </right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thick">
        <color auto="1"/>
      </bottom>
      <diagonal/>
    </border>
    <border>
      <left/>
      <right style="thick">
        <color auto="1"/>
      </right>
      <top style="dashed">
        <color auto="1"/>
      </top>
      <bottom style="thick">
        <color auto="1"/>
      </bottom>
      <diagonal/>
    </border>
  </borders>
  <cellStyleXfs count="2">
    <xf numFmtId="0" fontId="0" fillId="0" borderId="0"/>
    <xf numFmtId="0" fontId="14" fillId="0" borderId="0"/>
  </cellStyleXfs>
  <cellXfs count="272">
    <xf numFmtId="0" fontId="0" fillId="0" borderId="0" xfId="0"/>
    <xf numFmtId="0" fontId="0" fillId="2" borderId="0" xfId="0" applyFill="1" applyProtection="1">
      <protection locked="0"/>
    </xf>
    <xf numFmtId="0" fontId="2" fillId="4" borderId="0" xfId="0" applyFont="1" applyFill="1"/>
    <xf numFmtId="0" fontId="0" fillId="4" borderId="0" xfId="0" applyFill="1"/>
    <xf numFmtId="0" fontId="4" fillId="5" borderId="0" xfId="0" applyFont="1" applyFill="1"/>
    <xf numFmtId="0" fontId="1" fillId="0" borderId="0" xfId="0" applyFont="1"/>
    <xf numFmtId="0" fontId="1" fillId="3" borderId="0" xfId="0" applyFont="1" applyFill="1"/>
    <xf numFmtId="0" fontId="0" fillId="0" borderId="1" xfId="0" applyBorder="1"/>
    <xf numFmtId="0" fontId="0" fillId="6" borderId="3" xfId="0" applyFill="1" applyBorder="1"/>
    <xf numFmtId="0" fontId="0" fillId="6" borderId="1" xfId="0" applyFill="1" applyBorder="1"/>
    <xf numFmtId="0" fontId="0" fillId="6" borderId="4" xfId="0" applyFill="1" applyBorder="1"/>
    <xf numFmtId="0" fontId="0" fillId="6" borderId="0" xfId="0" applyFill="1"/>
    <xf numFmtId="0" fontId="0" fillId="6" borderId="5" xfId="0" applyFill="1" applyBorder="1"/>
    <xf numFmtId="0" fontId="0" fillId="6" borderId="2" xfId="0" applyFill="1" applyBorder="1"/>
    <xf numFmtId="0" fontId="0" fillId="7" borderId="0" xfId="0" applyFill="1"/>
    <xf numFmtId="0" fontId="0" fillId="7" borderId="4" xfId="0" applyFill="1" applyBorder="1"/>
    <xf numFmtId="0" fontId="0" fillId="7" borderId="5" xfId="0" applyFill="1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quotePrefix="1" applyFont="1" applyAlignment="1">
      <alignment horizontal="center"/>
    </xf>
    <xf numFmtId="0" fontId="0" fillId="0" borderId="0" xfId="0" quotePrefix="1" applyAlignment="1">
      <alignment horizontal="left"/>
    </xf>
    <xf numFmtId="0" fontId="5" fillId="0" borderId="0" xfId="0" applyFont="1"/>
    <xf numFmtId="0" fontId="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164" fontId="0" fillId="0" borderId="0" xfId="0" applyNumberFormat="1"/>
    <xf numFmtId="0" fontId="1" fillId="8" borderId="8" xfId="0" applyFont="1" applyFill="1" applyBorder="1" applyAlignment="1">
      <alignment horizontal="center"/>
    </xf>
    <xf numFmtId="0" fontId="1" fillId="8" borderId="9" xfId="0" applyFont="1" applyFill="1" applyBorder="1" applyAlignment="1">
      <alignment horizontal="center"/>
    </xf>
    <xf numFmtId="0" fontId="1" fillId="8" borderId="10" xfId="0" applyFont="1" applyFill="1" applyBorder="1" applyAlignment="1">
      <alignment horizontal="right"/>
    </xf>
    <xf numFmtId="164" fontId="1" fillId="8" borderId="11" xfId="0" applyNumberFormat="1" applyFont="1" applyFill="1" applyBorder="1" applyAlignment="1">
      <alignment horizontal="left"/>
    </xf>
    <xf numFmtId="0" fontId="1" fillId="8" borderId="12" xfId="0" applyFont="1" applyFill="1" applyBorder="1" applyAlignment="1">
      <alignment horizontal="right"/>
    </xf>
    <xf numFmtId="164" fontId="1" fillId="8" borderId="13" xfId="0" applyNumberFormat="1" applyFont="1" applyFill="1" applyBorder="1" applyAlignment="1">
      <alignment horizontal="left"/>
    </xf>
    <xf numFmtId="0" fontId="0" fillId="9" borderId="6" xfId="0" applyFill="1" applyBorder="1"/>
    <xf numFmtId="0" fontId="6" fillId="9" borderId="15" xfId="0" applyFont="1" applyFill="1" applyBorder="1" applyAlignment="1">
      <alignment horizontal="left"/>
    </xf>
    <xf numFmtId="0" fontId="5" fillId="9" borderId="16" xfId="0" applyFont="1" applyFill="1" applyBorder="1" applyAlignment="1">
      <alignment horizontal="left"/>
    </xf>
    <xf numFmtId="0" fontId="1" fillId="9" borderId="15" xfId="0" applyFont="1" applyFill="1" applyBorder="1" applyAlignment="1">
      <alignment horizontal="left"/>
    </xf>
    <xf numFmtId="0" fontId="0" fillId="9" borderId="16" xfId="0" applyFill="1" applyBorder="1"/>
    <xf numFmtId="0" fontId="0" fillId="9" borderId="14" xfId="0" quotePrefix="1" applyFill="1" applyBorder="1" applyAlignment="1">
      <alignment horizontal="left"/>
    </xf>
    <xf numFmtId="0" fontId="1" fillId="9" borderId="17" xfId="0" applyFont="1" applyFill="1" applyBorder="1" applyAlignment="1">
      <alignment horizontal="left"/>
    </xf>
    <xf numFmtId="0" fontId="1" fillId="9" borderId="18" xfId="0" applyFont="1" applyFill="1" applyBorder="1" applyAlignment="1">
      <alignment horizontal="center"/>
    </xf>
    <xf numFmtId="0" fontId="0" fillId="0" borderId="2" xfId="0" applyBorder="1"/>
    <xf numFmtId="0" fontId="1" fillId="8" borderId="1" xfId="0" applyFont="1" applyFill="1" applyBorder="1"/>
    <xf numFmtId="0" fontId="1" fillId="8" borderId="2" xfId="0" applyFont="1" applyFill="1" applyBorder="1"/>
    <xf numFmtId="0" fontId="1" fillId="9" borderId="5" xfId="0" quotePrefix="1" applyFont="1" applyFill="1" applyBorder="1" applyAlignment="1">
      <alignment horizontal="center"/>
    </xf>
    <xf numFmtId="2" fontId="1" fillId="8" borderId="19" xfId="0" applyNumberFormat="1" applyFont="1" applyFill="1" applyBorder="1" applyAlignment="1">
      <alignment horizontal="center"/>
    </xf>
    <xf numFmtId="2" fontId="1" fillId="8" borderId="20" xfId="0" applyNumberFormat="1" applyFont="1" applyFill="1" applyBorder="1" applyAlignment="1">
      <alignment horizontal="center"/>
    </xf>
    <xf numFmtId="0" fontId="6" fillId="9" borderId="3" xfId="0" applyFont="1" applyFill="1" applyBorder="1" applyAlignment="1">
      <alignment horizontal="left"/>
    </xf>
    <xf numFmtId="0" fontId="1" fillId="11" borderId="1" xfId="0" applyFont="1" applyFill="1" applyBorder="1"/>
    <xf numFmtId="0" fontId="1" fillId="11" borderId="0" xfId="0" applyFont="1" applyFill="1"/>
    <xf numFmtId="0" fontId="1" fillId="11" borderId="2" xfId="0" applyFont="1" applyFill="1" applyBorder="1"/>
    <xf numFmtId="0" fontId="8" fillId="11" borderId="0" xfId="0" applyFont="1" applyFill="1"/>
    <xf numFmtId="0" fontId="2" fillId="11" borderId="0" xfId="0" applyFont="1" applyFill="1"/>
    <xf numFmtId="0" fontId="0" fillId="11" borderId="0" xfId="0" applyFill="1"/>
    <xf numFmtId="0" fontId="9" fillId="12" borderId="22" xfId="0" applyFont="1" applyFill="1" applyBorder="1" applyAlignment="1">
      <alignment horizontal="right"/>
    </xf>
    <xf numFmtId="164" fontId="9" fillId="12" borderId="22" xfId="0" applyNumberFormat="1" applyFont="1" applyFill="1" applyBorder="1" applyAlignment="1">
      <alignment horizontal="center"/>
    </xf>
    <xf numFmtId="0" fontId="9" fillId="12" borderId="22" xfId="0" applyFont="1" applyFill="1" applyBorder="1" applyAlignment="1">
      <alignment horizontal="left"/>
    </xf>
    <xf numFmtId="0" fontId="9" fillId="12" borderId="7" xfId="0" applyFont="1" applyFill="1" applyBorder="1" applyAlignment="1">
      <alignment horizontal="left"/>
    </xf>
    <xf numFmtId="0" fontId="9" fillId="12" borderId="21" xfId="0" applyFont="1" applyFill="1" applyBorder="1" applyAlignment="1">
      <alignment horizontal="left"/>
    </xf>
    <xf numFmtId="0" fontId="1" fillId="14" borderId="22" xfId="0" applyFont="1" applyFill="1" applyBorder="1" applyAlignment="1">
      <alignment horizontal="center"/>
    </xf>
    <xf numFmtId="0" fontId="1" fillId="14" borderId="7" xfId="0" applyFont="1" applyFill="1" applyBorder="1" applyAlignment="1">
      <alignment horizontal="center"/>
    </xf>
    <xf numFmtId="0" fontId="1" fillId="14" borderId="29" xfId="0" applyFont="1" applyFill="1" applyBorder="1" applyAlignment="1">
      <alignment horizontal="center"/>
    </xf>
    <xf numFmtId="0" fontId="1" fillId="14" borderId="30" xfId="0" applyFont="1" applyFill="1" applyBorder="1" applyAlignment="1">
      <alignment horizontal="center"/>
    </xf>
    <xf numFmtId="0" fontId="1" fillId="14" borderId="31" xfId="0" applyFont="1" applyFill="1" applyBorder="1" applyAlignment="1">
      <alignment horizontal="center"/>
    </xf>
    <xf numFmtId="0" fontId="1" fillId="15" borderId="34" xfId="0" applyFont="1" applyFill="1" applyBorder="1"/>
    <xf numFmtId="0" fontId="1" fillId="15" borderId="35" xfId="0" applyFont="1" applyFill="1" applyBorder="1"/>
    <xf numFmtId="165" fontId="0" fillId="0" borderId="0" xfId="0" applyNumberFormat="1"/>
    <xf numFmtId="0" fontId="2" fillId="13" borderId="0" xfId="0" applyFont="1" applyFill="1"/>
    <xf numFmtId="0" fontId="0" fillId="13" borderId="0" xfId="0" applyFill="1"/>
    <xf numFmtId="0" fontId="1" fillId="15" borderId="40" xfId="0" applyFont="1" applyFill="1" applyBorder="1"/>
    <xf numFmtId="0" fontId="1" fillId="15" borderId="42" xfId="0" applyFont="1" applyFill="1" applyBorder="1"/>
    <xf numFmtId="0" fontId="1" fillId="15" borderId="43" xfId="0" applyFont="1" applyFill="1" applyBorder="1"/>
    <xf numFmtId="0" fontId="1" fillId="15" borderId="44" xfId="0" applyFont="1" applyFill="1" applyBorder="1"/>
    <xf numFmtId="0" fontId="1" fillId="15" borderId="45" xfId="0" applyFont="1" applyFill="1" applyBorder="1"/>
    <xf numFmtId="0" fontId="1" fillId="15" borderId="38" xfId="0" applyFont="1" applyFill="1" applyBorder="1"/>
    <xf numFmtId="0" fontId="1" fillId="15" borderId="46" xfId="0" applyFont="1" applyFill="1" applyBorder="1"/>
    <xf numFmtId="0" fontId="1" fillId="15" borderId="47" xfId="0" applyFont="1" applyFill="1" applyBorder="1"/>
    <xf numFmtId="0" fontId="1" fillId="15" borderId="48" xfId="0" applyFont="1" applyFill="1" applyBorder="1"/>
    <xf numFmtId="0" fontId="10" fillId="16" borderId="6" xfId="0" applyFont="1" applyFill="1" applyBorder="1" applyAlignment="1">
      <alignment horizontal="center"/>
    </xf>
    <xf numFmtId="0" fontId="10" fillId="16" borderId="14" xfId="0" applyFont="1" applyFill="1" applyBorder="1" applyAlignment="1">
      <alignment horizontal="center"/>
    </xf>
    <xf numFmtId="0" fontId="10" fillId="16" borderId="26" xfId="0" applyFont="1" applyFill="1" applyBorder="1" applyAlignment="1">
      <alignment horizontal="center"/>
    </xf>
    <xf numFmtId="0" fontId="10" fillId="16" borderId="27" xfId="0" applyFont="1" applyFill="1" applyBorder="1" applyAlignment="1">
      <alignment horizontal="center"/>
    </xf>
    <xf numFmtId="0" fontId="10" fillId="16" borderId="28" xfId="0" applyFont="1" applyFill="1" applyBorder="1" applyAlignment="1">
      <alignment horizontal="center"/>
    </xf>
    <xf numFmtId="0" fontId="10" fillId="16" borderId="53" xfId="0" applyFont="1" applyFill="1" applyBorder="1" applyAlignment="1">
      <alignment horizontal="center"/>
    </xf>
    <xf numFmtId="0" fontId="1" fillId="14" borderId="54" xfId="0" applyFont="1" applyFill="1" applyBorder="1" applyAlignment="1">
      <alignment horizontal="center"/>
    </xf>
    <xf numFmtId="0" fontId="1" fillId="15" borderId="56" xfId="0" applyFont="1" applyFill="1" applyBorder="1"/>
    <xf numFmtId="0" fontId="0" fillId="15" borderId="49" xfId="0" applyFill="1" applyBorder="1"/>
    <xf numFmtId="0" fontId="1" fillId="17" borderId="34" xfId="0" applyFont="1" applyFill="1" applyBorder="1"/>
    <xf numFmtId="0" fontId="1" fillId="17" borderId="35" xfId="0" applyFont="1" applyFill="1" applyBorder="1"/>
    <xf numFmtId="0" fontId="1" fillId="17" borderId="56" xfId="0" applyFont="1" applyFill="1" applyBorder="1"/>
    <xf numFmtId="0" fontId="1" fillId="17" borderId="40" xfId="0" applyFont="1" applyFill="1" applyBorder="1"/>
    <xf numFmtId="0" fontId="1" fillId="18" borderId="34" xfId="0" applyFont="1" applyFill="1" applyBorder="1"/>
    <xf numFmtId="0" fontId="1" fillId="18" borderId="35" xfId="0" applyFont="1" applyFill="1" applyBorder="1"/>
    <xf numFmtId="0" fontId="1" fillId="18" borderId="56" xfId="0" applyFont="1" applyFill="1" applyBorder="1"/>
    <xf numFmtId="0" fontId="1" fillId="18" borderId="40" xfId="0" applyFont="1" applyFill="1" applyBorder="1"/>
    <xf numFmtId="0" fontId="1" fillId="19" borderId="34" xfId="0" applyFont="1" applyFill="1" applyBorder="1"/>
    <xf numFmtId="0" fontId="1" fillId="19" borderId="35" xfId="0" applyFont="1" applyFill="1" applyBorder="1"/>
    <xf numFmtId="0" fontId="1" fillId="19" borderId="56" xfId="0" applyFont="1" applyFill="1" applyBorder="1"/>
    <xf numFmtId="0" fontId="1" fillId="19" borderId="40" xfId="0" applyFont="1" applyFill="1" applyBorder="1"/>
    <xf numFmtId="0" fontId="1" fillId="20" borderId="32" xfId="0" applyFont="1" applyFill="1" applyBorder="1"/>
    <xf numFmtId="0" fontId="1" fillId="20" borderId="33" xfId="0" applyFont="1" applyFill="1" applyBorder="1"/>
    <xf numFmtId="0" fontId="1" fillId="20" borderId="55" xfId="0" applyFont="1" applyFill="1" applyBorder="1"/>
    <xf numFmtId="0" fontId="1" fillId="20" borderId="39" xfId="0" applyFont="1" applyFill="1" applyBorder="1"/>
    <xf numFmtId="0" fontId="1" fillId="8" borderId="50" xfId="0" applyFont="1" applyFill="1" applyBorder="1"/>
    <xf numFmtId="0" fontId="1" fillId="8" borderId="51" xfId="0" applyFont="1" applyFill="1" applyBorder="1"/>
    <xf numFmtId="0" fontId="1" fillId="8" borderId="57" xfId="0" applyFont="1" applyFill="1" applyBorder="1"/>
    <xf numFmtId="0" fontId="1" fillId="8" borderId="52" xfId="0" applyFont="1" applyFill="1" applyBorder="1"/>
    <xf numFmtId="0" fontId="1" fillId="21" borderId="36" xfId="0" applyFont="1" applyFill="1" applyBorder="1"/>
    <xf numFmtId="0" fontId="1" fillId="21" borderId="37" xfId="0" applyFont="1" applyFill="1" applyBorder="1"/>
    <xf numFmtId="0" fontId="1" fillId="21" borderId="58" xfId="0" applyFont="1" applyFill="1" applyBorder="1"/>
    <xf numFmtId="0" fontId="1" fillId="21" borderId="41" xfId="0" applyFont="1" applyFill="1" applyBorder="1"/>
    <xf numFmtId="0" fontId="11" fillId="4" borderId="0" xfId="0" applyFont="1" applyFill="1"/>
    <xf numFmtId="0" fontId="1" fillId="22" borderId="0" xfId="0" applyFont="1" applyFill="1"/>
    <xf numFmtId="0" fontId="1" fillId="23" borderId="0" xfId="0" applyFont="1" applyFill="1"/>
    <xf numFmtId="0" fontId="1" fillId="24" borderId="0" xfId="0" applyFont="1" applyFill="1"/>
    <xf numFmtId="0" fontId="1" fillId="0" borderId="0" xfId="0" applyFont="1" applyAlignment="1">
      <alignment horizontal="left"/>
    </xf>
    <xf numFmtId="0" fontId="0" fillId="22" borderId="0" xfId="0" applyFill="1"/>
    <xf numFmtId="0" fontId="0" fillId="25" borderId="0" xfId="0" applyFill="1"/>
    <xf numFmtId="0" fontId="1" fillId="4" borderId="0" xfId="0" applyFont="1" applyFill="1"/>
    <xf numFmtId="0" fontId="6" fillId="0" borderId="4" xfId="0" applyFont="1" applyBorder="1" applyAlignment="1">
      <alignment horizontal="left"/>
    </xf>
    <xf numFmtId="164" fontId="1" fillId="0" borderId="4" xfId="0" applyNumberFormat="1" applyFont="1" applyBorder="1" applyAlignment="1">
      <alignment horizontal="right"/>
    </xf>
    <xf numFmtId="0" fontId="0" fillId="23" borderId="0" xfId="0" applyFill="1"/>
    <xf numFmtId="0" fontId="0" fillId="3" borderId="0" xfId="0" applyFill="1"/>
    <xf numFmtId="0" fontId="13" fillId="26" borderId="0" xfId="0" applyFont="1" applyFill="1"/>
    <xf numFmtId="0" fontId="4" fillId="26" borderId="0" xfId="0" applyFont="1" applyFill="1" applyAlignment="1">
      <alignment horizontal="right"/>
    </xf>
    <xf numFmtId="0" fontId="1" fillId="27" borderId="0" xfId="0" applyFont="1" applyFill="1"/>
    <xf numFmtId="0" fontId="1" fillId="13" borderId="0" xfId="0" applyFont="1" applyFill="1"/>
    <xf numFmtId="0" fontId="0" fillId="16" borderId="3" xfId="0" applyFill="1" applyBorder="1"/>
    <xf numFmtId="0" fontId="0" fillId="16" borderId="23" xfId="0" applyFill="1" applyBorder="1"/>
    <xf numFmtId="0" fontId="0" fillId="16" borderId="5" xfId="0" applyFill="1" applyBorder="1"/>
    <xf numFmtId="0" fontId="0" fillId="16" borderId="62" xfId="0" applyFill="1" applyBorder="1"/>
    <xf numFmtId="9" fontId="1" fillId="16" borderId="59" xfId="0" quotePrefix="1" applyNumberFormat="1" applyFont="1" applyFill="1" applyBorder="1" applyAlignment="1">
      <alignment horizontal="center"/>
    </xf>
    <xf numFmtId="0" fontId="1" fillId="16" borderId="60" xfId="0" applyFont="1" applyFill="1" applyBorder="1" applyAlignment="1">
      <alignment horizontal="center"/>
    </xf>
    <xf numFmtId="0" fontId="1" fillId="16" borderId="61" xfId="0" applyFont="1" applyFill="1" applyBorder="1" applyAlignment="1">
      <alignment horizontal="center"/>
    </xf>
    <xf numFmtId="9" fontId="1" fillId="16" borderId="45" xfId="0" quotePrefix="1" applyNumberFormat="1" applyFont="1" applyFill="1" applyBorder="1" applyAlignment="1">
      <alignment horizontal="center"/>
    </xf>
    <xf numFmtId="0" fontId="1" fillId="16" borderId="38" xfId="0" applyFont="1" applyFill="1" applyBorder="1" applyAlignment="1">
      <alignment horizontal="center"/>
    </xf>
    <xf numFmtId="0" fontId="1" fillId="16" borderId="46" xfId="0" applyFont="1" applyFill="1" applyBorder="1" applyAlignment="1">
      <alignment horizontal="center"/>
    </xf>
    <xf numFmtId="10" fontId="1" fillId="16" borderId="47" xfId="0" quotePrefix="1" applyNumberFormat="1" applyFont="1" applyFill="1" applyBorder="1" applyAlignment="1">
      <alignment horizontal="center"/>
    </xf>
    <xf numFmtId="0" fontId="1" fillId="16" borderId="48" xfId="0" applyFont="1" applyFill="1" applyBorder="1" applyAlignment="1">
      <alignment horizontal="center"/>
    </xf>
    <xf numFmtId="0" fontId="1" fillId="16" borderId="49" xfId="0" applyFont="1" applyFill="1" applyBorder="1" applyAlignment="1">
      <alignment horizontal="center"/>
    </xf>
    <xf numFmtId="0" fontId="1" fillId="16" borderId="1" xfId="0" applyFont="1" applyFill="1" applyBorder="1" applyAlignment="1">
      <alignment horizontal="center"/>
    </xf>
    <xf numFmtId="0" fontId="1" fillId="16" borderId="2" xfId="0" applyFont="1" applyFill="1" applyBorder="1" applyAlignment="1">
      <alignment horizontal="center"/>
    </xf>
    <xf numFmtId="0" fontId="1" fillId="8" borderId="0" xfId="0" applyFont="1" applyFill="1"/>
    <xf numFmtId="0" fontId="0" fillId="21" borderId="0" xfId="0" applyFill="1"/>
    <xf numFmtId="0" fontId="1" fillId="21" borderId="0" xfId="0" applyFont="1" applyFill="1"/>
    <xf numFmtId="0" fontId="0" fillId="28" borderId="0" xfId="0" applyFill="1"/>
    <xf numFmtId="0" fontId="1" fillId="28" borderId="0" xfId="0" applyFont="1" applyFill="1"/>
    <xf numFmtId="0" fontId="0" fillId="29" borderId="0" xfId="0" applyFill="1"/>
    <xf numFmtId="0" fontId="0" fillId="16" borderId="0" xfId="0" applyFill="1"/>
    <xf numFmtId="0" fontId="1" fillId="16" borderId="0" xfId="0" applyFont="1" applyFill="1"/>
    <xf numFmtId="0" fontId="1" fillId="30" borderId="0" xfId="0" applyFont="1" applyFill="1"/>
    <xf numFmtId="0" fontId="15" fillId="21" borderId="0" xfId="1" applyFont="1" applyFill="1"/>
    <xf numFmtId="0" fontId="16" fillId="21" borderId="0" xfId="1" applyFont="1" applyFill="1"/>
    <xf numFmtId="0" fontId="14" fillId="0" borderId="0" xfId="1"/>
    <xf numFmtId="0" fontId="17" fillId="4" borderId="0" xfId="1" applyFont="1" applyFill="1" applyAlignment="1">
      <alignment horizontal="center"/>
    </xf>
    <xf numFmtId="0" fontId="17" fillId="31" borderId="0" xfId="1" applyFont="1" applyFill="1" applyAlignment="1">
      <alignment horizontal="center"/>
    </xf>
    <xf numFmtId="0" fontId="17" fillId="32" borderId="0" xfId="1" applyFont="1" applyFill="1" applyAlignment="1">
      <alignment horizontal="left"/>
    </xf>
    <xf numFmtId="0" fontId="17" fillId="33" borderId="0" xfId="1" applyFont="1" applyFill="1" applyAlignment="1">
      <alignment horizontal="center"/>
    </xf>
    <xf numFmtId="0" fontId="14" fillId="0" borderId="0" xfId="1" applyAlignment="1">
      <alignment horizontal="center"/>
    </xf>
    <xf numFmtId="0" fontId="17" fillId="34" borderId="0" xfId="1" applyFont="1" applyFill="1" applyAlignment="1">
      <alignment horizontal="left"/>
    </xf>
    <xf numFmtId="0" fontId="17" fillId="34" borderId="0" xfId="1" applyFont="1" applyFill="1" applyAlignment="1">
      <alignment horizontal="center"/>
    </xf>
    <xf numFmtId="0" fontId="14" fillId="35" borderId="0" xfId="1" applyFill="1" applyProtection="1">
      <protection locked="0"/>
    </xf>
    <xf numFmtId="0" fontId="17" fillId="36" borderId="0" xfId="1" applyFont="1" applyFill="1" applyAlignment="1">
      <alignment horizontal="left"/>
    </xf>
    <xf numFmtId="0" fontId="14" fillId="36" borderId="0" xfId="1" applyFill="1"/>
    <xf numFmtId="0" fontId="14" fillId="36" borderId="0" xfId="1" applyFill="1" applyAlignment="1">
      <alignment horizontal="left"/>
    </xf>
    <xf numFmtId="0" fontId="17" fillId="37" borderId="0" xfId="1" applyFont="1" applyFill="1" applyAlignment="1">
      <alignment horizontal="left"/>
    </xf>
    <xf numFmtId="0" fontId="17" fillId="37" borderId="0" xfId="1" applyFont="1" applyFill="1" applyAlignment="1">
      <alignment horizontal="center"/>
    </xf>
    <xf numFmtId="0" fontId="17" fillId="4" borderId="24" xfId="1" applyFont="1" applyFill="1" applyBorder="1"/>
    <xf numFmtId="0" fontId="17" fillId="4" borderId="0" xfId="1" applyFont="1" applyFill="1"/>
    <xf numFmtId="2" fontId="14" fillId="0" borderId="0" xfId="1" applyNumberFormat="1"/>
    <xf numFmtId="0" fontId="18" fillId="4" borderId="0" xfId="1" applyFont="1" applyFill="1"/>
    <xf numFmtId="0" fontId="14" fillId="38" borderId="0" xfId="1" applyFill="1"/>
    <xf numFmtId="0" fontId="14" fillId="39" borderId="0" xfId="1" applyFill="1"/>
    <xf numFmtId="0" fontId="17" fillId="0" borderId="0" xfId="1" applyFont="1"/>
    <xf numFmtId="0" fontId="17" fillId="39" borderId="0" xfId="1" applyFont="1" applyFill="1"/>
    <xf numFmtId="0" fontId="17" fillId="42" borderId="24" xfId="1" applyFont="1" applyFill="1" applyBorder="1"/>
    <xf numFmtId="0" fontId="17" fillId="43" borderId="0" xfId="1" applyFont="1" applyFill="1"/>
    <xf numFmtId="0" fontId="17" fillId="27" borderId="24" xfId="1" applyFont="1" applyFill="1" applyBorder="1"/>
    <xf numFmtId="0" fontId="17" fillId="44" borderId="0" xfId="1" applyFont="1" applyFill="1"/>
    <xf numFmtId="0" fontId="17" fillId="44" borderId="24" xfId="1" applyFont="1" applyFill="1" applyBorder="1"/>
    <xf numFmtId="0" fontId="17" fillId="40" borderId="4" xfId="1" applyFont="1" applyFill="1" applyBorder="1"/>
    <xf numFmtId="0" fontId="19" fillId="0" borderId="0" xfId="1" applyFont="1"/>
    <xf numFmtId="0" fontId="18" fillId="4" borderId="2" xfId="1" applyFont="1" applyFill="1" applyBorder="1"/>
    <xf numFmtId="0" fontId="14" fillId="38" borderId="2" xfId="1" applyFill="1" applyBorder="1"/>
    <xf numFmtId="0" fontId="14" fillId="39" borderId="2" xfId="1" applyFill="1" applyBorder="1"/>
    <xf numFmtId="0" fontId="14" fillId="0" borderId="2" xfId="1" applyBorder="1"/>
    <xf numFmtId="0" fontId="17" fillId="39" borderId="2" xfId="1" applyFont="1" applyFill="1" applyBorder="1"/>
    <xf numFmtId="0" fontId="17" fillId="42" borderId="62" xfId="1" applyFont="1" applyFill="1" applyBorder="1"/>
    <xf numFmtId="0" fontId="17" fillId="43" borderId="2" xfId="1" applyFont="1" applyFill="1" applyBorder="1" applyAlignment="1">
      <alignment horizontal="center"/>
    </xf>
    <xf numFmtId="0" fontId="17" fillId="27" borderId="62" xfId="1" applyFont="1" applyFill="1" applyBorder="1" applyAlignment="1">
      <alignment horizontal="center"/>
    </xf>
    <xf numFmtId="0" fontId="17" fillId="44" borderId="2" xfId="1" applyFont="1" applyFill="1" applyBorder="1"/>
    <xf numFmtId="0" fontId="17" fillId="44" borderId="62" xfId="1" applyFont="1" applyFill="1" applyBorder="1"/>
    <xf numFmtId="0" fontId="17" fillId="40" borderId="5" xfId="1" applyFont="1" applyFill="1" applyBorder="1"/>
    <xf numFmtId="166" fontId="17" fillId="43" borderId="0" xfId="1" applyNumberFormat="1" applyFont="1" applyFill="1"/>
    <xf numFmtId="0" fontId="17" fillId="45" borderId="0" xfId="1" applyFont="1" applyFill="1"/>
    <xf numFmtId="0" fontId="14" fillId="44" borderId="0" xfId="1" applyFill="1"/>
    <xf numFmtId="0" fontId="17" fillId="44" borderId="0" xfId="1" applyFont="1" applyFill="1" applyAlignment="1">
      <alignment horizontal="center"/>
    </xf>
    <xf numFmtId="0" fontId="17" fillId="44" borderId="24" xfId="1" applyFont="1" applyFill="1" applyBorder="1" applyAlignment="1">
      <alignment horizontal="center"/>
    </xf>
    <xf numFmtId="0" fontId="17" fillId="40" borderId="4" xfId="1" applyFont="1" applyFill="1" applyBorder="1" applyAlignment="1">
      <alignment horizontal="center"/>
    </xf>
    <xf numFmtId="0" fontId="14" fillId="0" borderId="24" xfId="1" applyBorder="1"/>
    <xf numFmtId="0" fontId="0" fillId="47" borderId="0" xfId="0" applyFill="1" applyProtection="1">
      <protection locked="0"/>
    </xf>
    <xf numFmtId="0" fontId="1" fillId="15" borderId="0" xfId="0" applyFont="1" applyFill="1" applyAlignment="1">
      <alignment horizontal="left"/>
    </xf>
    <xf numFmtId="0" fontId="1" fillId="15" borderId="0" xfId="0" applyFont="1" applyFill="1" applyAlignment="1">
      <alignment horizontal="center"/>
    </xf>
    <xf numFmtId="0" fontId="1" fillId="15" borderId="0" xfId="0" applyFont="1" applyFill="1" applyAlignment="1">
      <alignment horizontal="right"/>
    </xf>
    <xf numFmtId="0" fontId="1" fillId="15" borderId="24" xfId="0" applyFont="1" applyFill="1" applyBorder="1" applyAlignment="1">
      <alignment horizontal="left"/>
    </xf>
    <xf numFmtId="2" fontId="1" fillId="15" borderId="24" xfId="0" applyNumberFormat="1" applyFont="1" applyFill="1" applyBorder="1" applyAlignment="1">
      <alignment horizontal="center"/>
    </xf>
    <xf numFmtId="0" fontId="1" fillId="10" borderId="0" xfId="0" applyFont="1" applyFill="1" applyAlignment="1">
      <alignment horizontal="left"/>
    </xf>
    <xf numFmtId="0" fontId="1" fillId="10" borderId="0" xfId="0" applyFont="1" applyFill="1" applyAlignment="1">
      <alignment horizontal="center"/>
    </xf>
    <xf numFmtId="0" fontId="1" fillId="10" borderId="0" xfId="0" applyFont="1" applyFill="1" applyAlignment="1">
      <alignment horizontal="right"/>
    </xf>
    <xf numFmtId="0" fontId="1" fillId="15" borderId="2" xfId="0" applyFont="1" applyFill="1" applyBorder="1" applyAlignment="1">
      <alignment horizontal="left"/>
    </xf>
    <xf numFmtId="0" fontId="1" fillId="10" borderId="2" xfId="0" applyFont="1" applyFill="1" applyBorder="1" applyAlignment="1">
      <alignment horizontal="left"/>
    </xf>
    <xf numFmtId="0" fontId="1" fillId="10" borderId="2" xfId="0" applyFont="1" applyFill="1" applyBorder="1" applyAlignment="1">
      <alignment horizontal="center"/>
    </xf>
    <xf numFmtId="166" fontId="1" fillId="46" borderId="2" xfId="0" applyNumberFormat="1" applyFont="1" applyFill="1" applyBorder="1"/>
    <xf numFmtId="166" fontId="1" fillId="46" borderId="62" xfId="0" applyNumberFormat="1" applyFont="1" applyFill="1" applyBorder="1" applyAlignment="1">
      <alignment horizontal="center"/>
    </xf>
    <xf numFmtId="0" fontId="1" fillId="10" borderId="24" xfId="0" applyFont="1" applyFill="1" applyBorder="1" applyAlignment="1">
      <alignment horizontal="left"/>
    </xf>
    <xf numFmtId="166" fontId="1" fillId="46" borderId="62" xfId="0" applyNumberFormat="1" applyFont="1" applyFill="1" applyBorder="1"/>
    <xf numFmtId="2" fontId="1" fillId="10" borderId="24" xfId="0" applyNumberFormat="1" applyFont="1" applyFill="1" applyBorder="1" applyAlignment="1">
      <alignment horizontal="center"/>
    </xf>
    <xf numFmtId="0" fontId="17" fillId="40" borderId="0" xfId="1" applyFont="1" applyFill="1"/>
    <xf numFmtId="0" fontId="17" fillId="41" borderId="24" xfId="1" applyFont="1" applyFill="1" applyBorder="1"/>
    <xf numFmtId="0" fontId="17" fillId="49" borderId="0" xfId="1" applyFont="1" applyFill="1" applyAlignment="1">
      <alignment horizontal="left"/>
    </xf>
    <xf numFmtId="0" fontId="17" fillId="39" borderId="24" xfId="1" applyFont="1" applyFill="1" applyBorder="1"/>
    <xf numFmtId="0" fontId="17" fillId="43" borderId="24" xfId="1" applyFont="1" applyFill="1" applyBorder="1"/>
    <xf numFmtId="0" fontId="17" fillId="38" borderId="24" xfId="1" applyFont="1" applyFill="1" applyBorder="1" applyAlignment="1">
      <alignment horizontal="center"/>
    </xf>
    <xf numFmtId="0" fontId="17" fillId="38" borderId="62" xfId="1" applyFont="1" applyFill="1" applyBorder="1" applyAlignment="1">
      <alignment horizontal="center"/>
    </xf>
    <xf numFmtId="0" fontId="17" fillId="0" borderId="2" xfId="1" applyFont="1" applyBorder="1"/>
    <xf numFmtId="0" fontId="17" fillId="40" borderId="2" xfId="1" applyFont="1" applyFill="1" applyBorder="1"/>
    <xf numFmtId="0" fontId="17" fillId="41" borderId="62" xfId="1" applyFont="1" applyFill="1" applyBorder="1" applyAlignment="1">
      <alignment horizontal="center"/>
    </xf>
    <xf numFmtId="0" fontId="20" fillId="38" borderId="24" xfId="1" applyFont="1" applyFill="1" applyBorder="1" applyAlignment="1">
      <alignment horizontal="center"/>
    </xf>
    <xf numFmtId="0" fontId="17" fillId="41" borderId="24" xfId="1" applyFont="1" applyFill="1" applyBorder="1" applyAlignment="1">
      <alignment horizontal="center"/>
    </xf>
    <xf numFmtId="0" fontId="14" fillId="48" borderId="0" xfId="1" applyFill="1"/>
    <xf numFmtId="0" fontId="0" fillId="0" borderId="4" xfId="0" applyBorder="1"/>
    <xf numFmtId="164" fontId="0" fillId="49" borderId="6" xfId="0" applyNumberFormat="1" applyFill="1" applyBorder="1" applyAlignment="1">
      <alignment horizontal="center"/>
    </xf>
    <xf numFmtId="164" fontId="0" fillId="49" borderId="25" xfId="0" applyNumberForma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5" fillId="8" borderId="23" xfId="0" applyFont="1" applyFill="1" applyBorder="1" applyAlignment="1">
      <alignment horizontal="left"/>
    </xf>
    <xf numFmtId="0" fontId="5" fillId="8" borderId="64" xfId="0" applyFont="1" applyFill="1" applyBorder="1" applyAlignment="1">
      <alignment horizontal="left"/>
    </xf>
    <xf numFmtId="0" fontId="6" fillId="8" borderId="6" xfId="0" applyFont="1" applyFill="1" applyBorder="1" applyAlignment="1">
      <alignment horizontal="center"/>
    </xf>
    <xf numFmtId="0" fontId="6" fillId="8" borderId="63" xfId="0" applyFont="1" applyFill="1" applyBorder="1" applyAlignment="1">
      <alignment horizontal="center"/>
    </xf>
    <xf numFmtId="166" fontId="1" fillId="46" borderId="0" xfId="0" applyNumberFormat="1" applyFont="1" applyFill="1" applyAlignment="1">
      <alignment horizontal="center"/>
    </xf>
    <xf numFmtId="0" fontId="0" fillId="50" borderId="0" xfId="0" applyFill="1" applyAlignment="1">
      <alignment horizontal="right"/>
    </xf>
    <xf numFmtId="0" fontId="1" fillId="50" borderId="0" xfId="0" applyFont="1" applyFill="1" applyAlignment="1">
      <alignment horizontal="left"/>
    </xf>
    <xf numFmtId="0" fontId="1" fillId="50" borderId="0" xfId="0" applyFont="1" applyFill="1" applyAlignment="1">
      <alignment horizontal="right"/>
    </xf>
    <xf numFmtId="0" fontId="1" fillId="14" borderId="22" xfId="0" applyFont="1" applyFill="1" applyBorder="1" applyAlignment="1">
      <alignment horizontal="left"/>
    </xf>
    <xf numFmtId="0" fontId="1" fillId="51" borderId="0" xfId="0" applyFont="1" applyFill="1" applyAlignment="1">
      <alignment horizontal="left"/>
    </xf>
    <xf numFmtId="0" fontId="1" fillId="51" borderId="2" xfId="0" applyFont="1" applyFill="1" applyBorder="1" applyAlignment="1">
      <alignment horizontal="center"/>
    </xf>
    <xf numFmtId="166" fontId="1" fillId="51" borderId="0" xfId="0" applyNumberFormat="1" applyFont="1" applyFill="1" applyAlignment="1">
      <alignment horizontal="center"/>
    </xf>
    <xf numFmtId="0" fontId="1" fillId="52" borderId="0" xfId="0" applyFont="1" applyFill="1" applyAlignment="1">
      <alignment horizontal="left"/>
    </xf>
    <xf numFmtId="0" fontId="1" fillId="52" borderId="2" xfId="0" applyFont="1" applyFill="1" applyBorder="1" applyAlignment="1">
      <alignment horizontal="center"/>
    </xf>
    <xf numFmtId="166" fontId="1" fillId="52" borderId="0" xfId="0" applyNumberFormat="1" applyFont="1" applyFill="1" applyAlignment="1">
      <alignment horizontal="center"/>
    </xf>
    <xf numFmtId="0" fontId="1" fillId="50" borderId="4" xfId="0" applyFont="1" applyFill="1" applyBorder="1" applyAlignment="1">
      <alignment horizontal="left"/>
    </xf>
    <xf numFmtId="0" fontId="21" fillId="46" borderId="0" xfId="0" applyFont="1" applyFill="1"/>
    <xf numFmtId="0" fontId="1" fillId="4" borderId="0" xfId="0" applyFont="1" applyFill="1" applyAlignment="1">
      <alignment horizontal="right"/>
    </xf>
    <xf numFmtId="0" fontId="0" fillId="46" borderId="19" xfId="0" applyFill="1" applyBorder="1"/>
    <xf numFmtId="0" fontId="0" fillId="46" borderId="65" xfId="0" applyFill="1" applyBorder="1"/>
    <xf numFmtId="0" fontId="0" fillId="46" borderId="66" xfId="0" applyFill="1" applyBorder="1"/>
    <xf numFmtId="0" fontId="9" fillId="46" borderId="67" xfId="0" applyFont="1" applyFill="1" applyBorder="1" applyAlignment="1">
      <alignment horizontal="left"/>
    </xf>
    <xf numFmtId="0" fontId="9" fillId="46" borderId="68" xfId="0" applyFont="1" applyFill="1" applyBorder="1" applyAlignment="1">
      <alignment horizontal="left"/>
    </xf>
    <xf numFmtId="0" fontId="9" fillId="46" borderId="68" xfId="0" applyFont="1" applyFill="1" applyBorder="1" applyAlignment="1">
      <alignment horizontal="right"/>
    </xf>
    <xf numFmtId="164" fontId="9" fillId="46" borderId="68" xfId="0" applyNumberFormat="1" applyFont="1" applyFill="1" applyBorder="1" applyAlignment="1">
      <alignment horizontal="center"/>
    </xf>
    <xf numFmtId="0" fontId="9" fillId="46" borderId="69" xfId="0" applyFont="1" applyFill="1" applyBorder="1" applyAlignment="1">
      <alignment horizontal="left"/>
    </xf>
    <xf numFmtId="2" fontId="1" fillId="8" borderId="11" xfId="0" applyNumberFormat="1" applyFont="1" applyFill="1" applyBorder="1" applyAlignment="1">
      <alignment horizontal="left"/>
    </xf>
    <xf numFmtId="2" fontId="1" fillId="8" borderId="13" xfId="0" applyNumberFormat="1" applyFont="1" applyFill="1" applyBorder="1" applyAlignment="1">
      <alignment horizontal="left"/>
    </xf>
    <xf numFmtId="0" fontId="0" fillId="4" borderId="62" xfId="0" applyFill="1" applyBorder="1"/>
    <xf numFmtId="0" fontId="17" fillId="53" borderId="70" xfId="0" applyFont="1" applyFill="1" applyBorder="1"/>
    <xf numFmtId="0" fontId="17" fillId="53" borderId="71" xfId="0" applyFont="1" applyFill="1" applyBorder="1"/>
    <xf numFmtId="0" fontId="17" fillId="53" borderId="72" xfId="0" applyFont="1" applyFill="1" applyBorder="1"/>
    <xf numFmtId="0" fontId="17" fillId="53" borderId="73" xfId="0" applyFont="1" applyFill="1" applyBorder="1"/>
    <xf numFmtId="0" fontId="17" fillId="53" borderId="74" xfId="0" applyFont="1" applyFill="1" applyBorder="1"/>
    <xf numFmtId="0" fontId="17" fillId="53" borderId="75" xfId="0" applyFont="1" applyFill="1" applyBorder="1"/>
    <xf numFmtId="0" fontId="17" fillId="53" borderId="26" xfId="0" applyFont="1" applyFill="1" applyBorder="1" applyAlignment="1">
      <alignment horizontal="right"/>
    </xf>
    <xf numFmtId="0" fontId="17" fillId="53" borderId="27" xfId="0" applyFont="1" applyFill="1" applyBorder="1" applyAlignment="1">
      <alignment horizontal="right"/>
    </xf>
    <xf numFmtId="0" fontId="17" fillId="53" borderId="28" xfId="0" applyFont="1" applyFill="1" applyBorder="1" applyAlignment="1">
      <alignment horizontal="right"/>
    </xf>
    <xf numFmtId="0" fontId="6" fillId="8" borderId="14" xfId="0" applyFont="1" applyFill="1" applyBorder="1" applyAlignment="1">
      <alignment horizontal="right"/>
    </xf>
    <xf numFmtId="0" fontId="1" fillId="8" borderId="62" xfId="0" applyFont="1" applyFill="1" applyBorder="1" applyAlignment="1">
      <alignment horizontal="right"/>
    </xf>
  </cellXfs>
  <cellStyles count="2">
    <cellStyle name="Обычный" xfId="0" builtinId="0"/>
    <cellStyle name="Обычный 2" xfId="1" xr:uid="{AB305D23-C5D3-48A7-BDA1-15999F362CCA}"/>
  </cellStyles>
  <dxfs count="49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  <condense val="0"/>
        <extend val="0"/>
      </font>
      <fill>
        <patternFill>
          <bgColor indexed="49"/>
        </patternFill>
      </fill>
    </dxf>
    <dxf>
      <font>
        <b/>
        <i val="0"/>
        <condense val="0"/>
        <extend val="0"/>
      </font>
      <fill>
        <patternFill>
          <bgColor indexed="31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  <condense val="0"/>
        <extend val="0"/>
      </font>
      <fill>
        <patternFill>
          <bgColor indexed="49"/>
        </patternFill>
      </fill>
    </dxf>
    <dxf>
      <font>
        <b/>
        <i val="0"/>
        <condense val="0"/>
        <extend val="0"/>
      </font>
      <fill>
        <patternFill>
          <bgColor indexed="31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  <condense val="0"/>
        <extend val="0"/>
      </font>
      <fill>
        <patternFill>
          <bgColor indexed="49"/>
        </patternFill>
      </fill>
    </dxf>
    <dxf>
      <font>
        <b/>
        <i val="0"/>
        <condense val="0"/>
        <extend val="0"/>
      </font>
      <fill>
        <patternFill>
          <bgColor indexed="3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7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FC0FF"/>
      <color rgb="FF99FF99"/>
      <color rgb="FF66FF66"/>
      <color rgb="FFFF80FF"/>
      <color rgb="FFFF7FFF"/>
      <color rgb="FF4040FF"/>
      <color rgb="FFCC0000"/>
      <color rgb="FFFF4040"/>
      <color rgb="FF00C0FF"/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ru-RU" sz="1300" b="1" baseline="0">
                <a:latin typeface="Arial" panose="020B0604020202020204" pitchFamily="34" charset="0"/>
                <a:cs typeface="Arial" panose="020B0604020202020204" pitchFamily="34" charset="0"/>
              </a:rPr>
              <a:t>Влияние выбора </a:t>
            </a:r>
            <a:r>
              <a:rPr lang="en-US" sz="1300" b="1" baseline="0">
                <a:latin typeface="Arial" panose="020B0604020202020204" pitchFamily="34" charset="0"/>
                <a:cs typeface="Arial" panose="020B0604020202020204" pitchFamily="34" charset="0"/>
              </a:rPr>
              <a:t>Ro</a:t>
            </a:r>
            <a:r>
              <a:rPr lang="ru-RU" sz="1300" b="1" baseline="0">
                <a:latin typeface="Arial" panose="020B0604020202020204" pitchFamily="34" charset="0"/>
                <a:cs typeface="Arial" panose="020B0604020202020204" pitchFamily="34" charset="0"/>
              </a:rPr>
              <a:t> на передачу сигнала</a:t>
            </a:r>
            <a:r>
              <a:rPr lang="en-US" sz="1300" b="1" baseline="0">
                <a:latin typeface="Arial" panose="020B0604020202020204" pitchFamily="34" charset="0"/>
                <a:cs typeface="Arial" panose="020B0604020202020204" pitchFamily="34" charset="0"/>
              </a:rPr>
              <a:t> Yo,[%]</a:t>
            </a:r>
            <a:r>
              <a:rPr lang="ru-RU" sz="1300" b="1" baseline="0">
                <a:latin typeface="Arial" panose="020B0604020202020204" pitchFamily="34" charset="0"/>
                <a:cs typeface="Arial" panose="020B0604020202020204" pitchFamily="34" charset="0"/>
              </a:rPr>
              <a:t> при максимальной громкости (</a:t>
            </a:r>
            <a:r>
              <a:rPr lang="el-GR" sz="1300" b="1" baseline="0">
                <a:latin typeface="Arial" panose="020B0604020202020204" pitchFamily="34" charset="0"/>
                <a:cs typeface="Arial" panose="020B0604020202020204" pitchFamily="34" charset="0"/>
              </a:rPr>
              <a:t>α</a:t>
            </a:r>
            <a:r>
              <a:rPr lang="ru-RU" sz="1300" b="1" baseline="0">
                <a:latin typeface="Arial" panose="020B0604020202020204" pitchFamily="34" charset="0"/>
                <a:cs typeface="Arial" panose="020B0604020202020204" pitchFamily="34" charset="0"/>
              </a:rPr>
              <a:t> = 1)</a:t>
            </a:r>
            <a:endParaRPr lang="el-GR" sz="1300" b="1" baseline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8580309254821412"/>
          <c:y val="1.49572649572649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4.7595096808551104E-2"/>
          <c:y val="6.7136920384951865E-2"/>
          <c:w val="0.9119649853550913"/>
          <c:h val="0.86722222222222223"/>
        </c:manualLayout>
      </c:layout>
      <c:scatterChart>
        <c:scatterStyle val="smoothMarker"/>
        <c:varyColors val="0"/>
        <c:ser>
          <c:idx val="0"/>
          <c:order val="0"/>
          <c:tx>
            <c:v>Yomax, [%] при α = 1</c:v>
          </c:tx>
          <c:spPr>
            <a:ln w="38100" cap="rnd">
              <a:solidFill>
                <a:srgbClr val="4040FF"/>
              </a:solidFill>
              <a:round/>
            </a:ln>
            <a:effectLst/>
          </c:spPr>
          <c:marker>
            <c:symbol val="none"/>
          </c:marker>
          <c:xVal>
            <c:numRef>
              <c:f>Графики_Ro!$B$8:$B$108</c:f>
              <c:numCache>
                <c:formatCode>General</c:formatCode>
                <c:ptCount val="101"/>
                <c:pt idx="0">
                  <c:v>100</c:v>
                </c:pt>
                <c:pt idx="1">
                  <c:v>105.86958545405498</c:v>
                </c:pt>
                <c:pt idx="2">
                  <c:v>112.08369124213449</c:v>
                </c:pt>
                <c:pt idx="3">
                  <c:v>118.66253927965069</c:v>
                </c:pt>
                <c:pt idx="4">
                  <c:v>125.62753842462135</c:v>
                </c:pt>
                <c:pt idx="5">
                  <c:v>133.00135414628025</c:v>
                </c:pt>
                <c:pt idx="6">
                  <c:v>140.80798228294645</c:v>
                </c:pt>
                <c:pt idx="7">
                  <c:v>149.07282712917461</c:v>
                </c:pt>
                <c:pt idx="8">
                  <c:v>157.82278410629712</c:v>
                </c:pt>
                <c:pt idx="9">
                  <c:v>167.08632728538493</c:v>
                </c:pt>
                <c:pt idx="10">
                  <c:v>176.89360204744258</c:v>
                </c:pt>
                <c:pt idx="11">
                  <c:v>187.27652318237315</c:v>
                </c:pt>
                <c:pt idx="12">
                  <c:v>198.26887874594561</c:v>
                </c:pt>
                <c:pt idx="13">
                  <c:v>209.90644001273554</c:v>
                </c:pt>
                <c:pt idx="14">
                  <c:v>222.22707788284771</c:v>
                </c:pt>
                <c:pt idx="15">
                  <c:v>235.27088612123072</c:v>
                </c:pt>
                <c:pt idx="16">
                  <c:v>249.08031183062874</c:v>
                </c:pt>
                <c:pt idx="17">
                  <c:v>263.70029358275411</c:v>
                </c:pt>
                <c:pt idx="18">
                  <c:v>279.17840765718773</c:v>
                </c:pt>
                <c:pt idx="19">
                  <c:v>295.56502286389627</c:v>
                </c:pt>
                <c:pt idx="20">
                  <c:v>312.91346445318982</c:v>
                </c:pt>
                <c:pt idx="21">
                  <c:v>331.2801876465137</c:v>
                </c:pt>
                <c:pt idx="22">
                  <c:v>350.72496135277953</c:v>
                </c:pt>
                <c:pt idx="23">
                  <c:v>371.31106266808223</c:v>
                </c:pt>
                <c:pt idx="24">
                  <c:v>393.10548279174481</c:v>
                </c:pt>
                <c:pt idx="25">
                  <c:v>416.1791450287817</c:v>
                </c:pt>
                <c:pt idx="26">
                  <c:v>440.60713558820152</c:v>
                </c:pt>
                <c:pt idx="27">
                  <c:v>466.46894792821485</c:v>
                </c:pt>
                <c:pt idx="28">
                  <c:v>493.84874144349266</c:v>
                </c:pt>
                <c:pt idx="29">
                  <c:v>522.83561533629324</c:v>
                </c:pt>
                <c:pt idx="30">
                  <c:v>553.5238985626911</c:v>
                </c:pt>
                <c:pt idx="31">
                  <c:v>586.01345679744497</c:v>
                </c:pt>
                <c:pt idx="32">
                  <c:v>620.41001741643254</c:v>
                </c:pt>
                <c:pt idx="33">
                  <c:v>656.82551355420742</c:v>
                </c:pt>
                <c:pt idx="34">
                  <c:v>695.37844835630722</c:v>
                </c:pt>
                <c:pt idx="35">
                  <c:v>736.19428061166195</c:v>
                </c:pt>
                <c:pt idx="36">
                  <c:v>779.40583302002881</c:v>
                </c:pt>
                <c:pt idx="37">
                  <c:v>825.15372442302851</c:v>
                </c:pt>
                <c:pt idx="38">
                  <c:v>873.58682740535528</c:v>
                </c:pt>
                <c:pt idx="39">
                  <c:v>924.86275275528021</c:v>
                </c:pt>
                <c:pt idx="40">
                  <c:v>979.14836236097699</c:v>
                </c:pt>
                <c:pt idx="41">
                  <c:v>1036.6203122117338</c:v>
                </c:pt>
                <c:pt idx="42">
                  <c:v>1097.4656272710934</c:v>
                </c:pt>
                <c:pt idx="43">
                  <c:v>1161.8823100926506</c:v>
                </c:pt>
                <c:pt idx="44">
                  <c:v>1230.0799851590866</c:v>
                </c:pt>
                <c:pt idx="45">
                  <c:v>1302.280581041226</c:v>
                </c:pt>
                <c:pt idx="46">
                  <c:v>1378.719052597005</c:v>
                </c:pt>
                <c:pt idx="47">
                  <c:v>1459.6441455605225</c:v>
                </c:pt>
                <c:pt idx="48">
                  <c:v>1545.3192060093077</c:v>
                </c:pt>
                <c:pt idx="49">
                  <c:v>1636.0230373439485</c:v>
                </c:pt>
                <c:pt idx="50">
                  <c:v>1732.0508075688774</c:v>
                </c:pt>
                <c:pt idx="51">
                  <c:v>1833.7150098267816</c:v>
                </c:pt>
                <c:pt idx="52">
                  <c:v>1941.3464793123978</c:v>
                </c:pt>
                <c:pt idx="53">
                  <c:v>2055.2954698749263</c:v>
                </c:pt>
                <c:pt idx="54">
                  <c:v>2175.9327938125557</c:v>
                </c:pt>
                <c:pt idx="55">
                  <c:v>2303.6510285681898</c:v>
                </c:pt>
                <c:pt idx="56">
                  <c:v>2438.8657942532168</c:v>
                </c:pt>
                <c:pt idx="57">
                  <c:v>2582.017106156623</c:v>
                </c:pt>
                <c:pt idx="58">
                  <c:v>2733.5708066408047</c:v>
                </c:pt>
                <c:pt idx="59">
                  <c:v>2894.0200810836864</c:v>
                </c:pt>
                <c:pt idx="60">
                  <c:v>3063.8870628004042</c:v>
                </c:pt>
                <c:pt idx="61">
                  <c:v>3243.7245321672103</c:v>
                </c:pt>
                <c:pt idx="62">
                  <c:v>3434.1177154769093</c:v>
                </c:pt>
                <c:pt idx="63">
                  <c:v>3635.6861893796663</c:v>
                </c:pt>
                <c:pt idx="64">
                  <c:v>3849.0858971065804</c:v>
                </c:pt>
                <c:pt idx="65">
                  <c:v>4075.0112830372318</c:v>
                </c:pt>
                <c:pt idx="66">
                  <c:v>4314.1975525574835</c:v>
                </c:pt>
                <c:pt idx="67">
                  <c:v>4567.4230645615926</c:v>
                </c:pt>
                <c:pt idx="68">
                  <c:v>4835.5118643842534</c:v>
                </c:pt>
                <c:pt idx="69">
                  <c:v>5119.33636540525</c:v>
                </c:pt>
                <c:pt idx="70">
                  <c:v>5419.8201880532242</c:v>
                </c:pt>
                <c:pt idx="71">
                  <c:v>5737.9411654471287</c:v>
                </c:pt>
                <c:pt idx="72">
                  <c:v>6074.7345254564507</c:v>
                </c:pt>
                <c:pt idx="73">
                  <c:v>6431.2962595350982</c:v>
                </c:pt>
                <c:pt idx="74">
                  <c:v>6808.786689291951</c:v>
                </c:pt>
                <c:pt idx="75">
                  <c:v>7208.4342424042616</c:v>
                </c:pt>
                <c:pt idx="76">
                  <c:v>7631.5394501615401</c:v>
                </c:pt>
                <c:pt idx="77">
                  <c:v>8079.4791796486879</c:v>
                </c:pt>
                <c:pt idx="78">
                  <c:v>8553.7111143407474</c:v>
                </c:pt>
                <c:pt idx="79">
                  <c:v>9055.778497689982</c:v>
                </c:pt>
                <c:pt idx="80">
                  <c:v>9587.3151551418323</c:v>
                </c:pt>
                <c:pt idx="81">
                  <c:v>10150.050810922443</c:v>
                </c:pt>
                <c:pt idx="82">
                  <c:v>10745.816716899526</c:v>
                </c:pt>
                <c:pt idx="83">
                  <c:v>11376.551611834067</c:v>
                </c:pt>
                <c:pt idx="84">
                  <c:v>12044.308030415346</c:v>
                </c:pt>
                <c:pt idx="85">
                  <c:v>12751.258982610179</c:v>
                </c:pt>
                <c:pt idx="86">
                  <c:v>13499.705025062343</c:v>
                </c:pt>
                <c:pt idx="87">
                  <c:v>14292.081747553731</c:v>
                </c:pt>
                <c:pt idx="88">
                  <c:v>15130.96769888979</c:v>
                </c:pt>
                <c:pt idx="89">
                  <c:v>16019.092778001581</c:v>
                </c:pt>
                <c:pt idx="90">
                  <c:v>16959.347117570731</c:v>
                </c:pt>
                <c:pt idx="91">
                  <c:v>17954.790489086354</c:v>
                </c:pt>
                <c:pt idx="92">
                  <c:v>19008.662259939825</c:v>
                </c:pt>
                <c:pt idx="93">
                  <c:v>20124.391934959691</c:v>
                </c:pt>
                <c:pt idx="94">
                  <c:v>21305.610316691076</c:v>
                </c:pt>
                <c:pt idx="95">
                  <c:v>22556.16132073721</c:v>
                </c:pt>
                <c:pt idx="96">
                  <c:v>23880.114484612375</c:v>
                </c:pt>
                <c:pt idx="97">
                  <c:v>25281.778210812878</c:v>
                </c:pt>
                <c:pt idx="98">
                  <c:v>26765.713787201192</c:v>
                </c:pt>
                <c:pt idx="99">
                  <c:v>28336.750230328733</c:v>
                </c:pt>
                <c:pt idx="100">
                  <c:v>30000</c:v>
                </c:pt>
              </c:numCache>
            </c:numRef>
          </c:xVal>
          <c:yVal>
            <c:numRef>
              <c:f>Графики_Ro!$D$8:$D$108</c:f>
              <c:numCache>
                <c:formatCode>General</c:formatCode>
                <c:ptCount val="101"/>
                <c:pt idx="0">
                  <c:v>33.085194375516956</c:v>
                </c:pt>
                <c:pt idx="1">
                  <c:v>34.349989927175038</c:v>
                </c:pt>
                <c:pt idx="2">
                  <c:v>35.636586297602776</c:v>
                </c:pt>
                <c:pt idx="3">
                  <c:v>36.94336912767708</c:v>
                </c:pt>
                <c:pt idx="4">
                  <c:v>38.26860055698608</c:v>
                </c:pt>
                <c:pt idx="5">
                  <c:v>39.610426035796294</c:v>
                </c:pt>
                <c:pt idx="6">
                  <c:v>40.966882486171954</c:v>
                </c:pt>
                <c:pt idx="7">
                  <c:v>42.335907751560001</c:v>
                </c:pt>
                <c:pt idx="8">
                  <c:v>43.715351247763522</c:v>
                </c:pt>
                <c:pt idx="9">
                  <c:v>45.102985702692088</c:v>
                </c:pt>
                <c:pt idx="10">
                  <c:v>46.496519848396012</c:v>
                </c:pt>
                <c:pt idx="11">
                  <c:v>47.893611907441759</c:v>
                </c:pt>
                <c:pt idx="12">
                  <c:v>49.291883697380271</c:v>
                </c:pt>
                <c:pt idx="13">
                  <c:v>50.688935162534833</c:v>
                </c:pt>
                <c:pt idx="14">
                  <c:v>52.082359132093757</c:v>
                </c:pt>
                <c:pt idx="15">
                  <c:v>53.469756097903421</c:v>
                </c:pt>
                <c:pt idx="16">
                  <c:v>54.848748804617962</c:v>
                </c:pt>
                <c:pt idx="17">
                  <c:v>56.21699644900032</c:v>
                </c:pt>
                <c:pt idx="18">
                  <c:v>57.572208294039548</c:v>
                </c:pt>
                <c:pt idx="19">
                  <c:v>58.912156516834102</c:v>
                </c:pt>
                <c:pt idx="20">
                  <c:v>60.234688126426427</c:v>
                </c:pt>
                <c:pt idx="21">
                  <c:v>61.537735808364012</c:v>
                </c:pt>
                <c:pt idx="22">
                  <c:v>62.819327576013926</c:v>
                </c:pt>
                <c:pt idx="23">
                  <c:v>64.077595133809709</c:v>
                </c:pt>
                <c:pt idx="24">
                  <c:v>65.310780883870265</c:v>
                </c:pt>
                <c:pt idx="25">
                  <c:v>66.51724353400877</c:v>
                </c:pt>
                <c:pt idx="26">
                  <c:v>67.695462291290099</c:v>
                </c:pt>
                <c:pt idx="27">
                  <c:v>68.844039650307892</c:v>
                </c:pt>
                <c:pt idx="28">
                  <c:v>69.961702808625759</c:v>
                </c:pt>
                <c:pt idx="29">
                  <c:v>71.047303762866648</c:v>
                </c:pt>
                <c:pt idx="30">
                  <c:v>72.099818157345695</c:v>
                </c:pt>
                <c:pt idx="31">
                  <c:v>73.11834297266158</c:v>
                </c:pt>
                <c:pt idx="32">
                  <c:v>74.102093154139126</c:v>
                </c:pt>
                <c:pt idx="33">
                  <c:v>75.050397289414093</c:v>
                </c:pt>
                <c:pt idx="34">
                  <c:v>75.962692450832947</c:v>
                </c:pt>
                <c:pt idx="35">
                  <c:v>76.838518321860036</c:v>
                </c:pt>
                <c:pt idx="36">
                  <c:v>77.67751072756127</c:v>
                </c:pt>
                <c:pt idx="37">
                  <c:v>78.479394687748695</c:v>
                </c:pt>
                <c:pt idx="38">
                  <c:v>79.243977107837722</c:v>
                </c:pt>
                <c:pt idx="39">
                  <c:v>79.971139217225826</c:v>
                </c:pt>
                <c:pt idx="40">
                  <c:v>80.66082885839424</c:v>
                </c:pt>
                <c:pt idx="41">
                  <c:v>81.313052722299162</c:v>
                </c:pt>
                <c:pt idx="42">
                  <c:v>81.927868617282897</c:v>
                </c:pt>
                <c:pt idx="43">
                  <c:v>82.505377849989372</c:v>
                </c:pt>
                <c:pt idx="44">
                  <c:v>83.045717787889743</c:v>
                </c:pt>
                <c:pt idx="45">
                  <c:v>83.549054664235811</c:v>
                </c:pt>
                <c:pt idx="46">
                  <c:v>84.015576677765409</c:v>
                </c:pt>
                <c:pt idx="47">
                  <c:v>84.445487431440242</c:v>
                </c:pt>
                <c:pt idx="48">
                  <c:v>84.83899974702932</c:v>
                </c:pt>
                <c:pt idx="49">
                  <c:v>85.196329885546945</c:v>
                </c:pt>
                <c:pt idx="50">
                  <c:v>85.517692197475384</c:v>
                </c:pt>
                <c:pt idx="51">
                  <c:v>85.803294221374884</c:v>
                </c:pt>
                <c:pt idx="52">
                  <c:v>86.053332244917172</c:v>
                </c:pt>
                <c:pt idx="53">
                  <c:v>86.26798733855388</c:v>
                </c:pt>
                <c:pt idx="54">
                  <c:v>86.447421868918497</c:v>
                </c:pt>
                <c:pt idx="55">
                  <c:v>86.59177649660586</c:v>
                </c:pt>
                <c:pt idx="56">
                  <c:v>86.701167661124174</c:v>
                </c:pt>
                <c:pt idx="57">
                  <c:v>86.775685554491872</c:v>
                </c:pt>
                <c:pt idx="58">
                  <c:v>86.815392584087576</c:v>
                </c:pt>
                <c:pt idx="59">
                  <c:v>86.820322324866595</c:v>
                </c:pt>
                <c:pt idx="60">
                  <c:v>86.790478960848063</c:v>
                </c:pt>
                <c:pt idx="61">
                  <c:v>86.72583721576504</c:v>
                </c:pt>
                <c:pt idx="62">
                  <c:v>86.626342772860909</c:v>
                </c:pt>
                <c:pt idx="63">
                  <c:v>86.491913183921156</c:v>
                </c:pt>
                <c:pt idx="64">
                  <c:v>86.322439267655383</c:v>
                </c:pt>
                <c:pt idx="65">
                  <c:v>86.117786997400742</c:v>
                </c:pt>
                <c:pt idx="66">
                  <c:v>85.877799877713016</c:v>
                </c:pt>
                <c:pt idx="67">
                  <c:v>85.602301808660442</c:v>
                </c:pt>
                <c:pt idx="68">
                  <c:v>85.291100435451284</c:v>
                </c:pt>
                <c:pt idx="69">
                  <c:v>84.943990979333691</c:v>
                </c:pt>
                <c:pt idx="70">
                  <c:v>84.560760543429808</c:v>
                </c:pt>
                <c:pt idx="71">
                  <c:v>84.141192884245797</c:v>
                </c:pt>
                <c:pt idx="72">
                  <c:v>83.685073635980544</c:v>
                </c:pt>
                <c:pt idx="73">
                  <c:v>83.192195970401926</c:v>
                </c:pt>
                <c:pt idx="74">
                  <c:v>82.662366669948625</c:v>
                </c:pt>
                <c:pt idx="75">
                  <c:v>82.095412585847228</c:v>
                </c:pt>
                <c:pt idx="76">
                  <c:v>81.491187446431894</c:v>
                </c:pt>
                <c:pt idx="77">
                  <c:v>80.849578973566011</c:v>
                </c:pt>
                <c:pt idx="78">
                  <c:v>80.17051625717508</c:v>
                </c:pt>
                <c:pt idx="79">
                  <c:v>79.45397732951794</c:v>
                </c:pt>
                <c:pt idx="80">
                  <c:v>78.699996872102645</c:v>
                </c:pt>
                <c:pt idx="81">
                  <c:v>77.908673979275576</c:v>
                </c:pt>
                <c:pt idx="82">
                  <c:v>77.080179893705903</c:v>
                </c:pt>
                <c:pt idx="83">
                  <c:v>76.214765620503329</c:v>
                </c:pt>
                <c:pt idx="84">
                  <c:v>75.312769318843962</c:v>
                </c:pt>
                <c:pt idx="85">
                  <c:v>74.37462336304452</c:v>
                </c:pt>
                <c:pt idx="86">
                  <c:v>73.40086095936104</c:v>
                </c:pt>
                <c:pt idx="87">
                  <c:v>72.392122200736651</c:v>
                </c:pt>
                <c:pt idx="88">
                  <c:v>71.349159439622582</c:v>
                </c:pt>
                <c:pt idx="89">
                  <c:v>70.272841859174818</c:v>
                </c:pt>
                <c:pt idx="90">
                  <c:v>69.164159125872899</c:v>
                </c:pt>
                <c:pt idx="91">
                  <c:v>68.02422401215928</c:v>
                </c:pt>
                <c:pt idx="92">
                  <c:v>66.854273886229663</c:v>
                </c:pt>
                <c:pt idx="93">
                  <c:v>65.65567097770834</c:v>
                </c:pt>
                <c:pt idx="94">
                  <c:v>64.429901342609796</c:v>
                </c:pt>
                <c:pt idx="95">
                  <c:v>63.178572468601679</c:v>
                </c:pt>
                <c:pt idx="96">
                  <c:v>61.903409481912043</c:v>
                </c:pt>
                <c:pt idx="97">
                  <c:v>60.606249939909816</c:v>
                </c:pt>
                <c:pt idx="98">
                  <c:v>59.289037217965067</c:v>
                </c:pt>
                <c:pt idx="99">
                  <c:v>57.953812525082114</c:v>
                </c:pt>
                <c:pt idx="100">
                  <c:v>56.602705609328133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67-8965-45A1-BD88-38169E309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4751408"/>
        <c:axId val="1554750992"/>
      </c:scatterChart>
      <c:scatterChart>
        <c:scatterStyle val="lineMarker"/>
        <c:varyColors val="0"/>
        <c:ser>
          <c:idx val="1"/>
          <c:order val="1"/>
          <c:tx>
            <c:v>Ro = Ri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63500">
                <a:solidFill>
                  <a:srgbClr val="C00000"/>
                </a:solidFill>
                <a:headEnd w="lg" len="lg"/>
                <a:tailEnd w="sm" len="sm"/>
              </a:ln>
              <a:effectLst/>
            </c:spPr>
          </c:marker>
          <c:xVal>
            <c:numRef>
              <c:f>Графики_Ro!$H$2</c:f>
              <c:numCache>
                <c:formatCode>General</c:formatCode>
                <c:ptCount val="1"/>
                <c:pt idx="0">
                  <c:v>200</c:v>
                </c:pt>
              </c:numCache>
            </c:numRef>
          </c:xVal>
          <c:yVal>
            <c:numRef>
              <c:f>Графики_Ro!$H$4</c:f>
              <c:numCache>
                <c:formatCode>General</c:formatCode>
                <c:ptCount val="1"/>
                <c:pt idx="0">
                  <c:v>49.504950495049506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CB-8965-45A1-BD88-38169E309BC9}"/>
            </c:ext>
          </c:extLst>
        </c:ser>
        <c:ser>
          <c:idx val="2"/>
          <c:order val="2"/>
          <c:tx>
            <c:v>Ro = Рекомендуемое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63500">
                <a:solidFill>
                  <a:srgbClr val="FF0000"/>
                </a:solidFill>
              </a:ln>
              <a:effectLst/>
            </c:spPr>
          </c:marker>
          <c:xVal>
            <c:numRef>
              <c:f>Графики_Ro!$I$2</c:f>
              <c:numCache>
                <c:formatCode>General</c:formatCode>
                <c:ptCount val="1"/>
                <c:pt idx="0">
                  <c:v>2835.4893757515651</c:v>
                </c:pt>
              </c:numCache>
            </c:numRef>
          </c:xVal>
          <c:yVal>
            <c:numRef>
              <c:f>Графики_Ro!$I$4</c:f>
              <c:numCache>
                <c:formatCode>General</c:formatCode>
                <c:ptCount val="1"/>
                <c:pt idx="0">
                  <c:v>86.822553121242166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CC-8965-45A1-BD88-38169E309BC9}"/>
            </c:ext>
          </c:extLst>
        </c:ser>
        <c:ser>
          <c:idx val="3"/>
          <c:order val="3"/>
          <c:tx>
            <c:v>Ro = Rg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63500">
                <a:solidFill>
                  <a:srgbClr val="00B050"/>
                </a:solidFill>
              </a:ln>
              <a:effectLst/>
            </c:spPr>
          </c:marker>
          <c:xVal>
            <c:numRef>
              <c:f>Графики_Ro!$J$2</c:f>
              <c:numCache>
                <c:formatCode>General</c:formatCode>
                <c:ptCount val="1"/>
                <c:pt idx="0">
                  <c:v>10000</c:v>
                </c:pt>
              </c:numCache>
            </c:numRef>
          </c:xVal>
          <c:yVal>
            <c:numRef>
              <c:f>Графики_Ro!$J$4</c:f>
              <c:numCache>
                <c:formatCode>General</c:formatCode>
                <c:ptCount val="1"/>
                <c:pt idx="0">
                  <c:v>78.118896961174912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CE-8965-45A1-BD88-38169E309BC9}"/>
            </c:ext>
          </c:extLst>
        </c:ser>
        <c:ser>
          <c:idx val="4"/>
          <c:order val="4"/>
          <c:tx>
            <c:v>Ro = Принятое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152400" cmpd="dbl">
                <a:solidFill>
                  <a:schemeClr val="tx1"/>
                </a:solidFill>
                <a:prstDash val="solid"/>
                <a:headEnd w="sm" len="sm"/>
              </a:ln>
              <a:effectLst/>
            </c:spPr>
          </c:marker>
          <c:xVal>
            <c:numRef>
              <c:f>Графики_Ro!$K$2</c:f>
              <c:numCache>
                <c:formatCode>General</c:formatCode>
                <c:ptCount val="1"/>
                <c:pt idx="0">
                  <c:v>4195.4600393519813</c:v>
                </c:pt>
              </c:numCache>
            </c:numRef>
          </c:xVal>
          <c:yVal>
            <c:numRef>
              <c:f>Графики_Ro!$K$4</c:f>
              <c:numCache>
                <c:formatCode>General</c:formatCode>
                <c:ptCount val="1"/>
                <c:pt idx="0">
                  <c:v>85.999649949540171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BB0-43DC-AC74-F448726922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4751408"/>
        <c:axId val="1554750992"/>
      </c:scatterChart>
      <c:valAx>
        <c:axId val="1554751408"/>
        <c:scaling>
          <c:orientation val="minMax"/>
        </c:scaling>
        <c:delete val="0"/>
        <c:axPos val="b"/>
        <c:majorGridlines>
          <c:spPr>
            <a:ln w="12700" cap="flat" cmpd="sng" algn="ctr">
              <a:solidFill>
                <a:schemeClr val="tx1">
                  <a:alpha val="50000"/>
                </a:schemeClr>
              </a:solidFill>
              <a:prstDash val="solid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alpha val="50000"/>
                </a:schemeClr>
              </a:solidFill>
              <a:prstDash val="dash"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ru-RU" sz="1200" b="1">
                    <a:latin typeface="Arial" panose="020B0604020202020204" pitchFamily="34" charset="0"/>
                    <a:cs typeface="Arial" panose="020B0604020202020204" pitchFamily="34" charset="0"/>
                  </a:rPr>
                  <a:t>Суммарное </a:t>
                </a:r>
                <a:r>
                  <a:rPr lang="en-US" sz="11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Ro</a:t>
                </a:r>
                <a:r>
                  <a:rPr lang="ru-RU" sz="11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,</a:t>
                </a:r>
                <a:r>
                  <a:rPr lang="en-US" sz="11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[</a:t>
                </a:r>
                <a:r>
                  <a:rPr lang="ru-RU" sz="11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ом</a:t>
                </a:r>
                <a:r>
                  <a:rPr lang="en-US" sz="11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]</a:t>
                </a:r>
                <a:endParaRPr lang="ru-RU" sz="1100" b="1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79811261364068609"/>
              <c:y val="0.87861851403189983"/>
            </c:manualLayout>
          </c:layout>
          <c:overlay val="0"/>
          <c:spPr>
            <a:solidFill>
              <a:schemeClr val="bg1"/>
            </a:solidFill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ru-RU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ru-RU"/>
          </a:p>
        </c:txPr>
        <c:crossAx val="1554750992"/>
        <c:crosses val="autoZero"/>
        <c:crossBetween val="midCat"/>
      </c:valAx>
      <c:valAx>
        <c:axId val="1554750992"/>
        <c:scaling>
          <c:orientation val="minMax"/>
        </c:scaling>
        <c:delete val="0"/>
        <c:axPos val="l"/>
        <c:majorGridlines>
          <c:spPr>
            <a:ln w="12700" cap="flat" cmpd="sng" algn="ctr">
              <a:solidFill>
                <a:schemeClr val="tx1">
                  <a:alpha val="50000"/>
                </a:schemeClr>
              </a:solidFill>
              <a:prstDash val="solid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alpha val="50000"/>
                </a:schemeClr>
              </a:solidFill>
              <a:prstDash val="dash"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latin typeface="Arial" panose="020B0604020202020204" pitchFamily="34" charset="0"/>
                    <a:cs typeface="Arial" panose="020B0604020202020204" pitchFamily="34" charset="0"/>
                  </a:rPr>
                  <a:t>Yo</a:t>
                </a:r>
                <a:r>
                  <a:rPr lang="ru-RU" sz="1200" b="1">
                    <a:latin typeface="Arial" panose="020B0604020202020204" pitchFamily="34" charset="0"/>
                    <a:cs typeface="Arial" panose="020B0604020202020204" pitchFamily="34" charset="0"/>
                  </a:rPr>
                  <a:t>, </a:t>
                </a:r>
                <a:r>
                  <a:rPr lang="en-US" sz="1200" b="1">
                    <a:latin typeface="Arial" panose="020B0604020202020204" pitchFamily="34" charset="0"/>
                    <a:cs typeface="Arial" panose="020B0604020202020204" pitchFamily="34" charset="0"/>
                  </a:rPr>
                  <a:t>[</a:t>
                </a:r>
                <a:r>
                  <a:rPr lang="ru-RU" sz="1200" b="1">
                    <a:latin typeface="Arial" panose="020B0604020202020204" pitchFamily="34" charset="0"/>
                    <a:cs typeface="Arial" panose="020B0604020202020204" pitchFamily="34" charset="0"/>
                  </a:rPr>
                  <a:t>%</a:t>
                </a:r>
                <a:r>
                  <a:rPr lang="en-US" sz="1200" b="1">
                    <a:latin typeface="Arial" panose="020B0604020202020204" pitchFamily="34" charset="0"/>
                    <a:cs typeface="Arial" panose="020B0604020202020204" pitchFamily="34" charset="0"/>
                  </a:rPr>
                  <a:t>]</a:t>
                </a:r>
                <a:endParaRPr lang="ru-RU" sz="1200" b="1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5.3140096618357488E-2"/>
              <c:y val="7.751076788478363E-2"/>
            </c:manualLayout>
          </c:layout>
          <c:overlay val="0"/>
          <c:spPr>
            <a:solidFill>
              <a:schemeClr val="bg1"/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ru-R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ru-RU"/>
          </a:p>
        </c:txPr>
        <c:crossAx val="1554751408"/>
        <c:crosses val="autoZero"/>
        <c:crossBetween val="midCat"/>
      </c:valAx>
      <c:spPr>
        <a:solidFill>
          <a:schemeClr val="bg1">
            <a:lumMod val="95000"/>
          </a:schemeClr>
        </a:solidFill>
        <a:ln w="12700" cmpd="tri">
          <a:solidFill>
            <a:schemeClr val="tx1"/>
          </a:solidFill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ru-RU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ru-RU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ru-RU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ru-RU"/>
          </a:p>
        </c:txPr>
      </c:legendEntry>
      <c:legendEntry>
        <c:idx val="4"/>
        <c:txPr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ru-RU"/>
          </a:p>
        </c:txPr>
      </c:legendEntry>
      <c:layout>
        <c:manualLayout>
          <c:xMode val="edge"/>
          <c:yMode val="edge"/>
          <c:x val="0.10542032789379591"/>
          <c:y val="0.47493471969849921"/>
          <c:w val="0.20798860740233557"/>
          <c:h val="0.18007672117908338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ru-RU" sz="1300" b="1" baseline="0">
                <a:latin typeface="Arial" panose="020B0604020202020204" pitchFamily="34" charset="0"/>
                <a:cs typeface="Arial" panose="020B0604020202020204" pitchFamily="34" charset="0"/>
              </a:rPr>
              <a:t>Влияние выбора </a:t>
            </a:r>
            <a:r>
              <a:rPr lang="en-US" sz="1300" b="1" baseline="0">
                <a:latin typeface="Arial" panose="020B0604020202020204" pitchFamily="34" charset="0"/>
                <a:cs typeface="Arial" panose="020B0604020202020204" pitchFamily="34" charset="0"/>
              </a:rPr>
              <a:t>Ro</a:t>
            </a:r>
            <a:r>
              <a:rPr lang="ru-RU" sz="1300" b="1" baseline="0">
                <a:latin typeface="Arial" panose="020B0604020202020204" pitchFamily="34" charset="0"/>
                <a:cs typeface="Arial" panose="020B0604020202020204" pitchFamily="34" charset="0"/>
              </a:rPr>
              <a:t> на передачу сигнала</a:t>
            </a:r>
            <a:r>
              <a:rPr lang="en-US" sz="1300" b="1" baseline="0">
                <a:latin typeface="Arial" panose="020B0604020202020204" pitchFamily="34" charset="0"/>
                <a:cs typeface="Arial" panose="020B0604020202020204" pitchFamily="34" charset="0"/>
              </a:rPr>
              <a:t> Yo,[</a:t>
            </a:r>
            <a:r>
              <a:rPr lang="ru-RU" sz="1300" b="1" baseline="0">
                <a:latin typeface="Arial" panose="020B0604020202020204" pitchFamily="34" charset="0"/>
                <a:cs typeface="Arial" panose="020B0604020202020204" pitchFamily="34" charset="0"/>
              </a:rPr>
              <a:t>дБ</a:t>
            </a:r>
            <a:r>
              <a:rPr lang="en-US" sz="1300" b="1" baseline="0">
                <a:latin typeface="Arial" panose="020B0604020202020204" pitchFamily="34" charset="0"/>
                <a:cs typeface="Arial" panose="020B0604020202020204" pitchFamily="34" charset="0"/>
              </a:rPr>
              <a:t>]</a:t>
            </a:r>
            <a:r>
              <a:rPr lang="ru-RU" sz="1300" b="1" baseline="0">
                <a:latin typeface="Arial" panose="020B0604020202020204" pitchFamily="34" charset="0"/>
                <a:cs typeface="Arial" panose="020B0604020202020204" pitchFamily="34" charset="0"/>
              </a:rPr>
              <a:t> при максимальной громкости (</a:t>
            </a:r>
            <a:r>
              <a:rPr lang="el-GR" sz="1300" b="1" baseline="0">
                <a:latin typeface="Arial" panose="020B0604020202020204" pitchFamily="34" charset="0"/>
                <a:cs typeface="Arial" panose="020B0604020202020204" pitchFamily="34" charset="0"/>
              </a:rPr>
              <a:t>α</a:t>
            </a:r>
            <a:r>
              <a:rPr lang="ru-RU" sz="1300" b="1" baseline="0">
                <a:latin typeface="Arial" panose="020B0604020202020204" pitchFamily="34" charset="0"/>
                <a:cs typeface="Arial" panose="020B0604020202020204" pitchFamily="34" charset="0"/>
              </a:rPr>
              <a:t> = 1)</a:t>
            </a:r>
            <a:endParaRPr lang="el-GR" sz="1300" b="1" baseline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4353256114724791"/>
          <c:y val="0.946581196581196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4.7595096808551104E-2"/>
          <c:y val="6.7136920384951865E-2"/>
          <c:w val="0.9119649853550913"/>
          <c:h val="0.86722222222222223"/>
        </c:manualLayout>
      </c:layout>
      <c:scatterChart>
        <c:scatterStyle val="smoothMarker"/>
        <c:varyColors val="0"/>
        <c:ser>
          <c:idx val="0"/>
          <c:order val="0"/>
          <c:tx>
            <c:v>Yomax, [дБ] при α = 1</c:v>
          </c:tx>
          <c:spPr>
            <a:ln w="38100" cap="rnd">
              <a:solidFill>
                <a:srgbClr val="4040FF"/>
              </a:solidFill>
              <a:round/>
            </a:ln>
            <a:effectLst/>
          </c:spPr>
          <c:marker>
            <c:symbol val="none"/>
          </c:marker>
          <c:xVal>
            <c:numRef>
              <c:f>Графики_Ro!$B$8:$B$108</c:f>
              <c:numCache>
                <c:formatCode>General</c:formatCode>
                <c:ptCount val="101"/>
                <c:pt idx="0">
                  <c:v>100</c:v>
                </c:pt>
                <c:pt idx="1">
                  <c:v>105.86958545405498</c:v>
                </c:pt>
                <c:pt idx="2">
                  <c:v>112.08369124213449</c:v>
                </c:pt>
                <c:pt idx="3">
                  <c:v>118.66253927965069</c:v>
                </c:pt>
                <c:pt idx="4">
                  <c:v>125.62753842462135</c:v>
                </c:pt>
                <c:pt idx="5">
                  <c:v>133.00135414628025</c:v>
                </c:pt>
                <c:pt idx="6">
                  <c:v>140.80798228294645</c:v>
                </c:pt>
                <c:pt idx="7">
                  <c:v>149.07282712917461</c:v>
                </c:pt>
                <c:pt idx="8">
                  <c:v>157.82278410629712</c:v>
                </c:pt>
                <c:pt idx="9">
                  <c:v>167.08632728538493</c:v>
                </c:pt>
                <c:pt idx="10">
                  <c:v>176.89360204744258</c:v>
                </c:pt>
                <c:pt idx="11">
                  <c:v>187.27652318237315</c:v>
                </c:pt>
                <c:pt idx="12">
                  <c:v>198.26887874594561</c:v>
                </c:pt>
                <c:pt idx="13">
                  <c:v>209.90644001273554</c:v>
                </c:pt>
                <c:pt idx="14">
                  <c:v>222.22707788284771</c:v>
                </c:pt>
                <c:pt idx="15">
                  <c:v>235.27088612123072</c:v>
                </c:pt>
                <c:pt idx="16">
                  <c:v>249.08031183062874</c:v>
                </c:pt>
                <c:pt idx="17">
                  <c:v>263.70029358275411</c:v>
                </c:pt>
                <c:pt idx="18">
                  <c:v>279.17840765718773</c:v>
                </c:pt>
                <c:pt idx="19">
                  <c:v>295.56502286389627</c:v>
                </c:pt>
                <c:pt idx="20">
                  <c:v>312.91346445318982</c:v>
                </c:pt>
                <c:pt idx="21">
                  <c:v>331.2801876465137</c:v>
                </c:pt>
                <c:pt idx="22">
                  <c:v>350.72496135277953</c:v>
                </c:pt>
                <c:pt idx="23">
                  <c:v>371.31106266808223</c:v>
                </c:pt>
                <c:pt idx="24">
                  <c:v>393.10548279174481</c:v>
                </c:pt>
                <c:pt idx="25">
                  <c:v>416.1791450287817</c:v>
                </c:pt>
                <c:pt idx="26">
                  <c:v>440.60713558820152</c:v>
                </c:pt>
                <c:pt idx="27">
                  <c:v>466.46894792821485</c:v>
                </c:pt>
                <c:pt idx="28">
                  <c:v>493.84874144349266</c:v>
                </c:pt>
                <c:pt idx="29">
                  <c:v>522.83561533629324</c:v>
                </c:pt>
                <c:pt idx="30">
                  <c:v>553.5238985626911</c:v>
                </c:pt>
                <c:pt idx="31">
                  <c:v>586.01345679744497</c:v>
                </c:pt>
                <c:pt idx="32">
                  <c:v>620.41001741643254</c:v>
                </c:pt>
                <c:pt idx="33">
                  <c:v>656.82551355420742</c:v>
                </c:pt>
                <c:pt idx="34">
                  <c:v>695.37844835630722</c:v>
                </c:pt>
                <c:pt idx="35">
                  <c:v>736.19428061166195</c:v>
                </c:pt>
                <c:pt idx="36">
                  <c:v>779.40583302002881</c:v>
                </c:pt>
                <c:pt idx="37">
                  <c:v>825.15372442302851</c:v>
                </c:pt>
                <c:pt idx="38">
                  <c:v>873.58682740535528</c:v>
                </c:pt>
                <c:pt idx="39">
                  <c:v>924.86275275528021</c:v>
                </c:pt>
                <c:pt idx="40">
                  <c:v>979.14836236097699</c:v>
                </c:pt>
                <c:pt idx="41">
                  <c:v>1036.6203122117338</c:v>
                </c:pt>
                <c:pt idx="42">
                  <c:v>1097.4656272710934</c:v>
                </c:pt>
                <c:pt idx="43">
                  <c:v>1161.8823100926506</c:v>
                </c:pt>
                <c:pt idx="44">
                  <c:v>1230.0799851590866</c:v>
                </c:pt>
                <c:pt idx="45">
                  <c:v>1302.280581041226</c:v>
                </c:pt>
                <c:pt idx="46">
                  <c:v>1378.719052597005</c:v>
                </c:pt>
                <c:pt idx="47">
                  <c:v>1459.6441455605225</c:v>
                </c:pt>
                <c:pt idx="48">
                  <c:v>1545.3192060093077</c:v>
                </c:pt>
                <c:pt idx="49">
                  <c:v>1636.0230373439485</c:v>
                </c:pt>
                <c:pt idx="50">
                  <c:v>1732.0508075688774</c:v>
                </c:pt>
                <c:pt idx="51">
                  <c:v>1833.7150098267816</c:v>
                </c:pt>
                <c:pt idx="52">
                  <c:v>1941.3464793123978</c:v>
                </c:pt>
                <c:pt idx="53">
                  <c:v>2055.2954698749263</c:v>
                </c:pt>
                <c:pt idx="54">
                  <c:v>2175.9327938125557</c:v>
                </c:pt>
                <c:pt idx="55">
                  <c:v>2303.6510285681898</c:v>
                </c:pt>
                <c:pt idx="56">
                  <c:v>2438.8657942532168</c:v>
                </c:pt>
                <c:pt idx="57">
                  <c:v>2582.017106156623</c:v>
                </c:pt>
                <c:pt idx="58">
                  <c:v>2733.5708066408047</c:v>
                </c:pt>
                <c:pt idx="59">
                  <c:v>2894.0200810836864</c:v>
                </c:pt>
                <c:pt idx="60">
                  <c:v>3063.8870628004042</c:v>
                </c:pt>
                <c:pt idx="61">
                  <c:v>3243.7245321672103</c:v>
                </c:pt>
                <c:pt idx="62">
                  <c:v>3434.1177154769093</c:v>
                </c:pt>
                <c:pt idx="63">
                  <c:v>3635.6861893796663</c:v>
                </c:pt>
                <c:pt idx="64">
                  <c:v>3849.0858971065804</c:v>
                </c:pt>
                <c:pt idx="65">
                  <c:v>4075.0112830372318</c:v>
                </c:pt>
                <c:pt idx="66">
                  <c:v>4314.1975525574835</c:v>
                </c:pt>
                <c:pt idx="67">
                  <c:v>4567.4230645615926</c:v>
                </c:pt>
                <c:pt idx="68">
                  <c:v>4835.5118643842534</c:v>
                </c:pt>
                <c:pt idx="69">
                  <c:v>5119.33636540525</c:v>
                </c:pt>
                <c:pt idx="70">
                  <c:v>5419.8201880532242</c:v>
                </c:pt>
                <c:pt idx="71">
                  <c:v>5737.9411654471287</c:v>
                </c:pt>
                <c:pt idx="72">
                  <c:v>6074.7345254564507</c:v>
                </c:pt>
                <c:pt idx="73">
                  <c:v>6431.2962595350982</c:v>
                </c:pt>
                <c:pt idx="74">
                  <c:v>6808.786689291951</c:v>
                </c:pt>
                <c:pt idx="75">
                  <c:v>7208.4342424042616</c:v>
                </c:pt>
                <c:pt idx="76">
                  <c:v>7631.5394501615401</c:v>
                </c:pt>
                <c:pt idx="77">
                  <c:v>8079.4791796486879</c:v>
                </c:pt>
                <c:pt idx="78">
                  <c:v>8553.7111143407474</c:v>
                </c:pt>
                <c:pt idx="79">
                  <c:v>9055.778497689982</c:v>
                </c:pt>
                <c:pt idx="80">
                  <c:v>9587.3151551418323</c:v>
                </c:pt>
                <c:pt idx="81">
                  <c:v>10150.050810922443</c:v>
                </c:pt>
                <c:pt idx="82">
                  <c:v>10745.816716899526</c:v>
                </c:pt>
                <c:pt idx="83">
                  <c:v>11376.551611834067</c:v>
                </c:pt>
                <c:pt idx="84">
                  <c:v>12044.308030415346</c:v>
                </c:pt>
                <c:pt idx="85">
                  <c:v>12751.258982610179</c:v>
                </c:pt>
                <c:pt idx="86">
                  <c:v>13499.705025062343</c:v>
                </c:pt>
                <c:pt idx="87">
                  <c:v>14292.081747553731</c:v>
                </c:pt>
                <c:pt idx="88">
                  <c:v>15130.96769888979</c:v>
                </c:pt>
                <c:pt idx="89">
                  <c:v>16019.092778001581</c:v>
                </c:pt>
                <c:pt idx="90">
                  <c:v>16959.347117570731</c:v>
                </c:pt>
                <c:pt idx="91">
                  <c:v>17954.790489086354</c:v>
                </c:pt>
                <c:pt idx="92">
                  <c:v>19008.662259939825</c:v>
                </c:pt>
                <c:pt idx="93">
                  <c:v>20124.391934959691</c:v>
                </c:pt>
                <c:pt idx="94">
                  <c:v>21305.610316691076</c:v>
                </c:pt>
                <c:pt idx="95">
                  <c:v>22556.16132073721</c:v>
                </c:pt>
                <c:pt idx="96">
                  <c:v>23880.114484612375</c:v>
                </c:pt>
                <c:pt idx="97">
                  <c:v>25281.778210812878</c:v>
                </c:pt>
                <c:pt idx="98">
                  <c:v>26765.713787201192</c:v>
                </c:pt>
                <c:pt idx="99">
                  <c:v>28336.750230328733</c:v>
                </c:pt>
                <c:pt idx="100">
                  <c:v>30000</c:v>
                </c:pt>
              </c:numCache>
            </c:numRef>
          </c:xVal>
          <c:yVal>
            <c:numRef>
              <c:f>Графики_Ro!$E$8:$E$108</c:f>
              <c:numCache>
                <c:formatCode>General</c:formatCode>
                <c:ptCount val="101"/>
                <c:pt idx="0">
                  <c:v>-9.6073261906561882</c:v>
                </c:pt>
                <c:pt idx="1">
                  <c:v>-9.2814677191470949</c:v>
                </c:pt>
                <c:pt idx="2">
                  <c:v>-8.962078092209472</c:v>
                </c:pt>
                <c:pt idx="3">
                  <c:v>-8.6492700139537408</c:v>
                </c:pt>
                <c:pt idx="4">
                  <c:v>-8.3431483836737517</c:v>
                </c:pt>
                <c:pt idx="5">
                  <c:v>-8.0438097290409321</c:v>
                </c:pt>
                <c:pt idx="6">
                  <c:v>-7.7513416780115989</c:v>
                </c:pt>
                <c:pt idx="7">
                  <c:v>-7.4658224760764007</c:v>
                </c:pt>
                <c:pt idx="8">
                  <c:v>-7.1873205551182568</c:v>
                </c:pt>
                <c:pt idx="9">
                  <c:v>-6.9158941596538419</c:v>
                </c:pt>
                <c:pt idx="10">
                  <c:v>-6.6515910356198873</c:v>
                </c:pt>
                <c:pt idx="11">
                  <c:v>-6.3944481861387557</c:v>
                </c:pt>
                <c:pt idx="12">
                  <c:v>-6.1444916978728088</c:v>
                </c:pt>
                <c:pt idx="13">
                  <c:v>-5.901736640670121</c:v>
                </c:pt>
                <c:pt idx="14">
                  <c:v>-5.6661870422359364</c:v>
                </c:pt>
                <c:pt idx="15">
                  <c:v>-5.4378359385565913</c:v>
                </c:pt>
                <c:pt idx="16">
                  <c:v>-5.2166654997791877</c:v>
                </c:pt>
                <c:pt idx="17">
                  <c:v>-5.0026472302353673</c:v>
                </c:pt>
                <c:pt idx="18">
                  <c:v>-4.7957422403145697</c:v>
                </c:pt>
                <c:pt idx="19">
                  <c:v>-4.595901586964322</c:v>
                </c:pt>
                <c:pt idx="20">
                  <c:v>-4.4030666787426744</c:v>
                </c:pt>
                <c:pt idx="21">
                  <c:v>-4.2171697405893038</c:v>
                </c:pt>
                <c:pt idx="22">
                  <c:v>-4.0381343328316568</c:v>
                </c:pt>
                <c:pt idx="23">
                  <c:v>-3.8658759184123106</c:v>
                </c:pt>
                <c:pt idx="24">
                  <c:v>-3.7003024719205428</c:v>
                </c:pt>
                <c:pt idx="25">
                  <c:v>-3.5413151237387055</c:v>
                </c:pt>
                <c:pt idx="26">
                  <c:v>-3.3888088324717023</c:v>
                </c:pt>
                <c:pt idx="27">
                  <c:v>-3.242673078811686</c:v>
                </c:pt>
                <c:pt idx="28">
                  <c:v>-3.1027925740930136</c:v>
                </c:pt>
                <c:pt idx="29">
                  <c:v>-2.9690479770039957</c:v>
                </c:pt>
                <c:pt idx="30">
                  <c:v>-2.841316612230262</c:v>
                </c:pt>
                <c:pt idx="31">
                  <c:v>-2.7194731851955751</c:v>
                </c:pt>
                <c:pt idx="32">
                  <c:v>-2.6033904875245244</c:v>
                </c:pt>
                <c:pt idx="33">
                  <c:v>-2.4929400883626305</c:v>
                </c:pt>
                <c:pt idx="34">
                  <c:v>-2.3879930072374083</c:v>
                </c:pt>
                <c:pt idx="35">
                  <c:v>-2.2884203647139754</c:v>
                </c:pt>
                <c:pt idx="36">
                  <c:v>-2.1940940076771747</c:v>
                </c:pt>
                <c:pt idx="37">
                  <c:v>-2.1048871066458434</c:v>
                </c:pt>
                <c:pt idx="38">
                  <c:v>-2.0206747230827973</c:v>
                </c:pt>
                <c:pt idx="39">
                  <c:v>-1.9413343451966047</c:v>
                </c:pt>
                <c:pt idx="40">
                  <c:v>-1.8667463912301905</c:v>
                </c:pt>
                <c:pt idx="41">
                  <c:v>-1.7967946796906253</c:v>
                </c:pt>
                <c:pt idx="42">
                  <c:v>-1.7313668663891106</c:v>
                </c:pt>
                <c:pt idx="43">
                  <c:v>-1.6703548485275899</c:v>
                </c:pt>
                <c:pt idx="44">
                  <c:v>-1.6136551363859486</c:v>
                </c:pt>
                <c:pt idx="45">
                  <c:v>-1.5611691934318044</c:v>
                </c:pt>
                <c:pt idx="46">
                  <c:v>-1.512803745893202</c:v>
                </c:pt>
                <c:pt idx="47">
                  <c:v>-1.4684710630049558</c:v>
                </c:pt>
                <c:pt idx="48">
                  <c:v>-1.4280892092638011</c:v>
                </c:pt>
                <c:pt idx="49">
                  <c:v>-1.3915822701087004</c:v>
                </c:pt>
                <c:pt idx="50">
                  <c:v>-1.3588805524835439</c:v>
                </c:pt>
                <c:pt idx="51">
                  <c:v>-1.3299207617435078</c:v>
                </c:pt>
                <c:pt idx="52">
                  <c:v>-1.3046461563367837</c:v>
                </c:pt>
                <c:pt idx="53">
                  <c:v>-1.28300668163402</c:v>
                </c:pt>
                <c:pt idx="54">
                  <c:v>-1.2649590841917215</c:v>
                </c:pt>
                <c:pt idx="55">
                  <c:v>-1.2504670076270099</c:v>
                </c:pt>
                <c:pt idx="56">
                  <c:v>-1.2395010711521111</c:v>
                </c:pt>
                <c:pt idx="57">
                  <c:v>-1.2320389316716547</c:v>
                </c:pt>
                <c:pt idx="58">
                  <c:v>-1.2280653301866349</c:v>
                </c:pt>
                <c:pt idx="59">
                  <c:v>-1.2275721230790448</c:v>
                </c:pt>
                <c:pt idx="60">
                  <c:v>-1.2305582986732715</c:v>
                </c:pt>
                <c:pt idx="61">
                  <c:v>-1.2370299792869413</c:v>
                </c:pt>
                <c:pt idx="62">
                  <c:v>-1.247000408797722</c:v>
                </c:pt>
                <c:pt idx="63">
                  <c:v>-1.2604899255659743</c:v>
                </c:pt>
                <c:pt idx="64">
                  <c:v>-1.2775259203687703</c:v>
                </c:pt>
                <c:pt idx="65">
                  <c:v>-1.2981427788209858</c:v>
                </c:pt>
                <c:pt idx="66">
                  <c:v>-1.3223818075868163</c:v>
                </c:pt>
                <c:pt idx="67">
                  <c:v>-1.3502911435225295</c:v>
                </c:pt>
                <c:pt idx="68">
                  <c:v>-1.3819256447417176</c:v>
                </c:pt>
                <c:pt idx="69">
                  <c:v>-1.4173467624603728</c:v>
                </c:pt>
                <c:pt idx="70">
                  <c:v>-1.4566223923642005</c:v>
                </c:pt>
                <c:pt idx="71">
                  <c:v>-1.4998267041477067</c:v>
                </c:pt>
                <c:pt idx="72">
                  <c:v>-1.5470399478072823</c:v>
                </c:pt>
                <c:pt idx="73">
                  <c:v>-1.5983482352321607</c:v>
                </c:pt>
                <c:pt idx="74">
                  <c:v>-1.6538432956312556</c:v>
                </c:pt>
                <c:pt idx="75">
                  <c:v>-1.7136222033640036</c:v>
                </c:pt>
                <c:pt idx="76">
                  <c:v>-1.777787076812728</c:v>
                </c:pt>
                <c:pt idx="77">
                  <c:v>-1.8464447470460008</c:v>
                </c:pt>
                <c:pt idx="78">
                  <c:v>-1.919706395179468</c:v>
                </c:pt>
                <c:pt idx="79">
                  <c:v>-1.997687157545377</c:v>
                </c:pt>
                <c:pt idx="80">
                  <c:v>-2.0805056980356316</c:v>
                </c:pt>
                <c:pt idx="81">
                  <c:v>-2.1682837472869791</c:v>
                </c:pt>
                <c:pt idx="82">
                  <c:v>-2.2611456087300756</c:v>
                </c:pt>
                <c:pt idx="83">
                  <c:v>-2.3592176319259091</c:v>
                </c:pt>
                <c:pt idx="84">
                  <c:v>-2.4626276540599421</c:v>
                </c:pt>
                <c:pt idx="85">
                  <c:v>-2.571504410952751</c:v>
                </c:pt>
                <c:pt idx="86">
                  <c:v>-2.6859769194696685</c:v>
                </c:pt>
                <c:pt idx="87">
                  <c:v>-2.806173833763431</c:v>
                </c:pt>
                <c:pt idx="88">
                  <c:v>-2.9322227783542893</c:v>
                </c:pt>
                <c:pt idx="89">
                  <c:v>-3.0642496616302339</c:v>
                </c:pt>
                <c:pt idx="90">
                  <c:v>-3.2023779739237361</c:v>
                </c:pt>
                <c:pt idx="91">
                  <c:v>-3.3467280748772006</c:v>
                </c:pt>
                <c:pt idx="92">
                  <c:v>-3.4974164753323791</c:v>
                </c:pt>
                <c:pt idx="93">
                  <c:v>-3.6545551194541321</c:v>
                </c:pt>
                <c:pt idx="94">
                  <c:v>-3.8182506732105779</c:v>
                </c:pt>
                <c:pt idx="95">
                  <c:v>-3.9886038256649243</c:v>
                </c:pt>
                <c:pt idx="96">
                  <c:v>-4.1657086097744802</c:v>
                </c:pt>
                <c:pt idx="97">
                  <c:v>-4.3496517495273466</c:v>
                </c:pt>
                <c:pt idx="98">
                  <c:v>-4.5405120402655079</c:v>
                </c:pt>
                <c:pt idx="99">
                  <c:v>-4.7383597689372756</c:v>
                </c:pt>
                <c:pt idx="100">
                  <c:v>-4.9432561807866211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D8B-4CA4-991E-48B472A72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4751408"/>
        <c:axId val="1554750992"/>
      </c:scatterChart>
      <c:scatterChart>
        <c:scatterStyle val="lineMarker"/>
        <c:varyColors val="0"/>
        <c:ser>
          <c:idx val="1"/>
          <c:order val="1"/>
          <c:tx>
            <c:v>Ro = Ri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63500">
                <a:solidFill>
                  <a:srgbClr val="C00000"/>
                </a:solidFill>
                <a:headEnd w="lg" len="lg"/>
                <a:tailEnd w="sm" len="sm"/>
              </a:ln>
              <a:effectLst/>
            </c:spPr>
          </c:marker>
          <c:xVal>
            <c:numRef>
              <c:f>Графики_Ro!$H$2</c:f>
              <c:numCache>
                <c:formatCode>General</c:formatCode>
                <c:ptCount val="1"/>
                <c:pt idx="0">
                  <c:v>200</c:v>
                </c:pt>
              </c:numCache>
            </c:numRef>
          </c:xVal>
          <c:yVal>
            <c:numRef>
              <c:f>Графики_Ro!$H$5</c:f>
              <c:numCache>
                <c:formatCode>General</c:formatCode>
                <c:ptCount val="1"/>
                <c:pt idx="0">
                  <c:v>-6.107027388932476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D8B-4CA4-991E-48B472A72455}"/>
            </c:ext>
          </c:extLst>
        </c:ser>
        <c:ser>
          <c:idx val="2"/>
          <c:order val="2"/>
          <c:tx>
            <c:v>Ro = Рекомендуемое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63500">
                <a:solidFill>
                  <a:srgbClr val="FF0000"/>
                </a:solidFill>
              </a:ln>
              <a:effectLst/>
            </c:spPr>
          </c:marker>
          <c:xVal>
            <c:numRef>
              <c:f>Графики_Ro!$I$2</c:f>
              <c:numCache>
                <c:formatCode>General</c:formatCode>
                <c:ptCount val="1"/>
                <c:pt idx="0">
                  <c:v>2835.4893757515651</c:v>
                </c:pt>
              </c:numCache>
            </c:numRef>
          </c:xVal>
          <c:yVal>
            <c:numRef>
              <c:f>Графики_Ro!$I$5</c:f>
              <c:numCache>
                <c:formatCode>General</c:formatCode>
                <c:ptCount val="1"/>
                <c:pt idx="0">
                  <c:v>-1.2273489471949266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D8B-4CA4-991E-48B472A72455}"/>
            </c:ext>
          </c:extLst>
        </c:ser>
        <c:ser>
          <c:idx val="3"/>
          <c:order val="3"/>
          <c:tx>
            <c:v>Ro = Rg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63500">
                <a:solidFill>
                  <a:srgbClr val="00B050"/>
                </a:solidFill>
              </a:ln>
              <a:effectLst/>
            </c:spPr>
          </c:marker>
          <c:xVal>
            <c:numRef>
              <c:f>Графики_Ro!$J$2</c:f>
              <c:numCache>
                <c:formatCode>General</c:formatCode>
                <c:ptCount val="1"/>
                <c:pt idx="0">
                  <c:v>10000</c:v>
                </c:pt>
              </c:numCache>
            </c:numRef>
          </c:xVal>
          <c:yVal>
            <c:numRef>
              <c:f>Графики_Ro!$J$5</c:f>
              <c:numCache>
                <c:formatCode>General</c:formatCode>
                <c:ptCount val="1"/>
                <c:pt idx="0">
                  <c:v>-2.14487795157949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D8B-4CA4-991E-48B472A72455}"/>
            </c:ext>
          </c:extLst>
        </c:ser>
        <c:ser>
          <c:idx val="4"/>
          <c:order val="4"/>
          <c:tx>
            <c:v>Ro = Принятое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152400" cmpd="dbl">
                <a:solidFill>
                  <a:schemeClr val="tx1"/>
                </a:solidFill>
              </a:ln>
              <a:effectLst/>
            </c:spPr>
          </c:marker>
          <c:xVal>
            <c:numRef>
              <c:f>Графики_Ro!$K$2</c:f>
              <c:numCache>
                <c:formatCode>General</c:formatCode>
                <c:ptCount val="1"/>
                <c:pt idx="0">
                  <c:v>4195.4600393519813</c:v>
                </c:pt>
              </c:numCache>
            </c:numRef>
          </c:xVal>
          <c:yVal>
            <c:numRef>
              <c:f>Графики_Ro!$K$5</c:f>
              <c:numCache>
                <c:formatCode>General</c:formatCode>
                <c:ptCount val="1"/>
                <c:pt idx="0">
                  <c:v>-1.3100663298478297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645-4D8C-B8B9-E3DA49AD27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4751408"/>
        <c:axId val="1554750992"/>
      </c:scatterChart>
      <c:valAx>
        <c:axId val="1554751408"/>
        <c:scaling>
          <c:logBase val="10"/>
          <c:orientation val="minMax"/>
          <c:min val="10"/>
        </c:scaling>
        <c:delete val="0"/>
        <c:axPos val="b"/>
        <c:majorGridlines>
          <c:spPr>
            <a:ln w="12700" cap="flat" cmpd="sng" algn="ctr">
              <a:solidFill>
                <a:schemeClr val="tx1">
                  <a:alpha val="50000"/>
                </a:schemeClr>
              </a:solidFill>
              <a:prstDash val="solid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alpha val="50000"/>
                </a:schemeClr>
              </a:solidFill>
              <a:prstDash val="dash"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ru-RU" sz="1200" b="1">
                    <a:latin typeface="Arial" panose="020B0604020202020204" pitchFamily="34" charset="0"/>
                    <a:cs typeface="Arial" panose="020B0604020202020204" pitchFamily="34" charset="0"/>
                  </a:rPr>
                  <a:t>Суммарное </a:t>
                </a:r>
                <a:r>
                  <a:rPr lang="en-US" sz="11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Ro</a:t>
                </a:r>
                <a:r>
                  <a:rPr lang="ru-RU" sz="11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,</a:t>
                </a:r>
                <a:r>
                  <a:rPr lang="en-US" sz="11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[</a:t>
                </a:r>
                <a:r>
                  <a:rPr lang="ru-RU" sz="11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ом</a:t>
                </a:r>
                <a:r>
                  <a:rPr lang="en-US" sz="11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]</a:t>
                </a:r>
                <a:endParaRPr lang="ru-RU" sz="1100" b="1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80173580204648331"/>
              <c:y val="7.3062958476344267E-2"/>
            </c:manualLayout>
          </c:layout>
          <c:overlay val="0"/>
          <c:spPr>
            <a:solidFill>
              <a:schemeClr val="bg1"/>
            </a:solidFill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ru-RU"/>
            </a:p>
          </c:txPr>
        </c:title>
        <c:numFmt formatCode="General" sourceLinked="0"/>
        <c:majorTickMark val="none"/>
        <c:minorTickMark val="none"/>
        <c:tickLblPos val="high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ru-RU"/>
          </a:p>
        </c:txPr>
        <c:crossAx val="1554750992"/>
        <c:crosses val="autoZero"/>
        <c:crossBetween val="midCat"/>
      </c:valAx>
      <c:valAx>
        <c:axId val="1554750992"/>
        <c:scaling>
          <c:orientation val="minMax"/>
        </c:scaling>
        <c:delete val="0"/>
        <c:axPos val="l"/>
        <c:majorGridlines>
          <c:spPr>
            <a:ln w="12700" cap="flat" cmpd="sng" algn="ctr">
              <a:solidFill>
                <a:schemeClr val="tx1">
                  <a:alpha val="50000"/>
                </a:schemeClr>
              </a:solidFill>
              <a:prstDash val="solid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alpha val="50000"/>
                </a:schemeClr>
              </a:solidFill>
              <a:prstDash val="dash"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latin typeface="Arial" panose="020B0604020202020204" pitchFamily="34" charset="0"/>
                    <a:cs typeface="Arial" panose="020B0604020202020204" pitchFamily="34" charset="0"/>
                  </a:rPr>
                  <a:t>Yo</a:t>
                </a:r>
                <a:r>
                  <a:rPr lang="ru-RU" sz="1200" b="1">
                    <a:latin typeface="Arial" panose="020B0604020202020204" pitchFamily="34" charset="0"/>
                    <a:cs typeface="Arial" panose="020B0604020202020204" pitchFamily="34" charset="0"/>
                  </a:rPr>
                  <a:t>, </a:t>
                </a:r>
                <a:r>
                  <a:rPr lang="en-US" sz="1200" b="1">
                    <a:latin typeface="Arial" panose="020B0604020202020204" pitchFamily="34" charset="0"/>
                    <a:cs typeface="Arial" panose="020B0604020202020204" pitchFamily="34" charset="0"/>
                  </a:rPr>
                  <a:t>[</a:t>
                </a:r>
                <a:r>
                  <a:rPr lang="ru-RU" sz="1200" b="1">
                    <a:latin typeface="Arial" panose="020B0604020202020204" pitchFamily="34" charset="0"/>
                    <a:cs typeface="Arial" panose="020B0604020202020204" pitchFamily="34" charset="0"/>
                  </a:rPr>
                  <a:t>дБ</a:t>
                </a:r>
                <a:r>
                  <a:rPr lang="en-US" sz="1200" b="1">
                    <a:latin typeface="Arial" panose="020B0604020202020204" pitchFamily="34" charset="0"/>
                    <a:cs typeface="Arial" panose="020B0604020202020204" pitchFamily="34" charset="0"/>
                  </a:rPr>
                  <a:t>]</a:t>
                </a:r>
                <a:endParaRPr lang="ru-RU" sz="1200" b="1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5.5555555555555552E-2"/>
              <c:y val="8.3921024295040031E-2"/>
            </c:manualLayout>
          </c:layout>
          <c:overlay val="0"/>
          <c:spPr>
            <a:solidFill>
              <a:schemeClr val="bg1"/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ru-R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ru-RU"/>
          </a:p>
        </c:txPr>
        <c:crossAx val="1554751408"/>
        <c:crossesAt val="10"/>
        <c:crossBetween val="midCat"/>
      </c:valAx>
      <c:spPr>
        <a:solidFill>
          <a:schemeClr val="bg1">
            <a:lumMod val="95000"/>
          </a:schemeClr>
        </a:solidFill>
        <a:ln w="12700">
          <a:solidFill>
            <a:schemeClr val="tx1"/>
          </a:solidFill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ru-RU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ru-RU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ru-RU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ru-RU"/>
          </a:p>
        </c:txPr>
      </c:legendEntry>
      <c:legendEntry>
        <c:idx val="4"/>
        <c:txPr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ru-RU"/>
          </a:p>
        </c:txPr>
      </c:legendEntry>
      <c:layout>
        <c:manualLayout>
          <c:xMode val="edge"/>
          <c:yMode val="edge"/>
          <c:x val="0.41218361291795058"/>
          <c:y val="0.70784070260448217"/>
          <c:w val="0.19651203925596258"/>
          <c:h val="0.22067501177737403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76200</xdr:rowOff>
    </xdr:from>
    <xdr:to>
      <xdr:col>12</xdr:col>
      <xdr:colOff>381016</xdr:colOff>
      <xdr:row>42</xdr:row>
      <xdr:rowOff>15256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E299AE85-48BA-489B-835F-5EA1BDD1BA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76200"/>
          <a:ext cx="7620016" cy="76200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106680</xdr:colOff>
      <xdr:row>6</xdr:row>
      <xdr:rowOff>129540</xdr:rowOff>
    </xdr:from>
    <xdr:to>
      <xdr:col>22</xdr:col>
      <xdr:colOff>259080</xdr:colOff>
      <xdr:row>39</xdr:row>
      <xdr:rowOff>38100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3DBCD67-640B-484B-BD8A-BBEB796BF2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83820</xdr:colOff>
      <xdr:row>40</xdr:row>
      <xdr:rowOff>15240</xdr:rowOff>
    </xdr:from>
    <xdr:to>
      <xdr:col>22</xdr:col>
      <xdr:colOff>236220</xdr:colOff>
      <xdr:row>72</xdr:row>
      <xdr:rowOff>106680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605A430-BB59-4DE6-A53D-4AF97F1C12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228C8-5EC9-4A2C-A25F-FD7045D71B16}">
  <dimension ref="A1:AD263"/>
  <sheetViews>
    <sheetView tabSelected="1" topLeftCell="J1" workbookViewId="0">
      <selection activeCell="J6" sqref="J6"/>
    </sheetView>
  </sheetViews>
  <sheetFormatPr defaultRowHeight="14.4" x14ac:dyDescent="0.3"/>
  <cols>
    <col min="1" max="1" width="12.109375" hidden="1" customWidth="1"/>
    <col min="2" max="8" width="11.5546875" hidden="1" customWidth="1"/>
    <col min="9" max="9" width="8.88671875" hidden="1" customWidth="1"/>
    <col min="10" max="30" width="8.88671875" customWidth="1"/>
  </cols>
  <sheetData>
    <row r="1" spans="10:27" ht="15.6" x14ac:dyDescent="0.3">
      <c r="J1" s="50" t="s">
        <v>130</v>
      </c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121"/>
      <c r="AA1" s="122" t="s">
        <v>224</v>
      </c>
    </row>
    <row r="2" spans="10:27" ht="15.6" x14ac:dyDescent="0.3">
      <c r="J2" s="4" t="s">
        <v>2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</row>
    <row r="3" spans="10:27" x14ac:dyDescent="0.3">
      <c r="J3" s="1">
        <v>200</v>
      </c>
      <c r="K3" t="s">
        <v>1</v>
      </c>
    </row>
    <row r="4" spans="10:27" x14ac:dyDescent="0.3">
      <c r="J4" s="1">
        <v>10000</v>
      </c>
      <c r="K4" t="s">
        <v>0</v>
      </c>
    </row>
    <row r="5" spans="10:27" x14ac:dyDescent="0.3">
      <c r="J5" s="1">
        <v>4200</v>
      </c>
      <c r="K5" t="s">
        <v>88</v>
      </c>
    </row>
    <row r="6" spans="10:27" x14ac:dyDescent="0.3">
      <c r="J6" s="1">
        <v>30</v>
      </c>
      <c r="K6" t="s">
        <v>5</v>
      </c>
    </row>
    <row r="7" spans="10:27" x14ac:dyDescent="0.3">
      <c r="J7" s="1">
        <v>35</v>
      </c>
      <c r="K7" t="s">
        <v>111</v>
      </c>
    </row>
    <row r="8" spans="10:27" x14ac:dyDescent="0.3">
      <c r="J8" s="1">
        <v>48</v>
      </c>
      <c r="K8" t="s">
        <v>132</v>
      </c>
    </row>
    <row r="9" spans="10:27" x14ac:dyDescent="0.3">
      <c r="J9" s="1">
        <v>50</v>
      </c>
      <c r="K9" t="s">
        <v>22</v>
      </c>
    </row>
    <row r="11" spans="10:27" ht="15.6" x14ac:dyDescent="0.3">
      <c r="J11" s="116" t="s">
        <v>105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0:27" x14ac:dyDescent="0.3">
      <c r="J12" s="110" t="s">
        <v>89</v>
      </c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</row>
    <row r="13" spans="10:27" x14ac:dyDescent="0.3">
      <c r="J13" s="123">
        <f>SQRT(J21*(4*J22+J21))</f>
        <v>2835.4893757515651</v>
      </c>
      <c r="K13" s="21" t="s">
        <v>110</v>
      </c>
    </row>
    <row r="14" spans="10:27" x14ac:dyDescent="0.3">
      <c r="J14" s="123">
        <f>J7/(J24-1)</f>
        <v>1.2068965517241379</v>
      </c>
      <c r="K14" t="s">
        <v>131</v>
      </c>
    </row>
    <row r="15" spans="10:27" x14ac:dyDescent="0.3">
      <c r="J15" s="110" t="s">
        <v>87</v>
      </c>
      <c r="K15" s="114"/>
      <c r="L15" s="114"/>
      <c r="M15" s="114"/>
      <c r="N15" s="114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</row>
    <row r="16" spans="10:27" hidden="1" x14ac:dyDescent="0.3">
      <c r="J16">
        <f>IF(J8=0,20*(J24-1),J8)</f>
        <v>48</v>
      </c>
      <c r="K16" t="s">
        <v>95</v>
      </c>
    </row>
    <row r="17" spans="10:24" hidden="1" x14ac:dyDescent="0.3">
      <c r="J17">
        <f>IF(J14*J16/20&gt;0.5,J14*J16/20,1)</f>
        <v>2.896551724137931</v>
      </c>
      <c r="K17" t="s">
        <v>84</v>
      </c>
    </row>
    <row r="18" spans="10:24" hidden="1" x14ac:dyDescent="0.3">
      <c r="J18">
        <f>ROUND(J17,0)</f>
        <v>3</v>
      </c>
      <c r="K18" t="s">
        <v>85</v>
      </c>
    </row>
    <row r="19" spans="10:24" hidden="1" x14ac:dyDescent="0.3">
      <c r="J19">
        <f>20*J18/J16</f>
        <v>1.25</v>
      </c>
      <c r="K19" t="s">
        <v>83</v>
      </c>
    </row>
    <row r="20" spans="10:24" hidden="1" x14ac:dyDescent="0.3">
      <c r="J20">
        <f>J19*(J6-1)</f>
        <v>36.25</v>
      </c>
      <c r="K20" t="s">
        <v>82</v>
      </c>
    </row>
    <row r="21" spans="10:24" x14ac:dyDescent="0.3">
      <c r="J21" s="115">
        <f>J3</f>
        <v>200</v>
      </c>
      <c r="K21" t="s">
        <v>91</v>
      </c>
    </row>
    <row r="22" spans="10:24" x14ac:dyDescent="0.3">
      <c r="J22" s="115">
        <f>J4</f>
        <v>10000</v>
      </c>
      <c r="K22" t="s">
        <v>92</v>
      </c>
    </row>
    <row r="23" spans="10:24" x14ac:dyDescent="0.3">
      <c r="J23" s="115">
        <f>IF(J5=0,J13,J5)</f>
        <v>4200</v>
      </c>
      <c r="K23" t="s">
        <v>117</v>
      </c>
    </row>
    <row r="24" spans="10:24" x14ac:dyDescent="0.3">
      <c r="J24" s="115">
        <f>J6</f>
        <v>30</v>
      </c>
      <c r="K24" s="5" t="s">
        <v>6</v>
      </c>
    </row>
    <row r="25" spans="10:24" x14ac:dyDescent="0.3">
      <c r="J25" s="115">
        <f>J20</f>
        <v>36.25</v>
      </c>
      <c r="K25" t="s">
        <v>116</v>
      </c>
    </row>
    <row r="26" spans="10:24" x14ac:dyDescent="0.3">
      <c r="J26" s="115">
        <f>J8</f>
        <v>48</v>
      </c>
      <c r="K26" s="5" t="s">
        <v>86</v>
      </c>
    </row>
    <row r="27" spans="10:24" x14ac:dyDescent="0.3">
      <c r="J27" s="148">
        <f>J18</f>
        <v>3</v>
      </c>
      <c r="K27" t="s">
        <v>223</v>
      </c>
    </row>
    <row r="28" spans="10:24" x14ac:dyDescent="0.3">
      <c r="J28" s="115">
        <f>J9</f>
        <v>50</v>
      </c>
      <c r="K28" t="s">
        <v>106</v>
      </c>
    </row>
    <row r="29" spans="10:24" hidden="1" x14ac:dyDescent="0.3">
      <c r="J29" s="116" t="s">
        <v>90</v>
      </c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0:24" hidden="1" x14ac:dyDescent="0.3">
      <c r="J30" s="6">
        <f>POWER(10,J25/20)</f>
        <v>64.938163157621162</v>
      </c>
      <c r="K30" s="15" t="s">
        <v>8</v>
      </c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31" spans="10:24" ht="15" hidden="1" thickBot="1" x14ac:dyDescent="0.35">
      <c r="J31" s="6">
        <f>J30*J30</f>
        <v>4216.9650342858267</v>
      </c>
      <c r="K31" s="16" t="s">
        <v>9</v>
      </c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32" spans="10:24" ht="15" hidden="1" thickTop="1" x14ac:dyDescent="0.3">
      <c r="J32" s="46">
        <f>J28</f>
        <v>50</v>
      </c>
      <c r="K32" s="8" t="s">
        <v>10</v>
      </c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</row>
    <row r="33" spans="10:27" hidden="1" x14ac:dyDescent="0.3">
      <c r="J33" s="47">
        <f>J32/J31</f>
        <v>1.1856868528308265E-2</v>
      </c>
      <c r="K33" s="10" t="s">
        <v>11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</row>
    <row r="34" spans="10:27" ht="15" hidden="1" thickBot="1" x14ac:dyDescent="0.35">
      <c r="J34" s="48">
        <f>J33*1000</f>
        <v>11.856868528308265</v>
      </c>
      <c r="K34" s="12" t="s">
        <v>12</v>
      </c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</row>
    <row r="35" spans="10:27" ht="15.6" hidden="1" thickTop="1" thickBot="1" x14ac:dyDescent="0.35">
      <c r="J35" s="6">
        <f>(J23+J21)*(4*J22+J23+J21)/(4*J23*J22)</f>
        <v>1.1628571428571428</v>
      </c>
      <c r="K35" t="s">
        <v>23</v>
      </c>
    </row>
    <row r="36" spans="10:27" ht="15" hidden="1" thickTop="1" x14ac:dyDescent="0.3">
      <c r="J36" s="40">
        <f>1/J35</f>
        <v>0.85995085995085996</v>
      </c>
      <c r="K36" s="7" t="s">
        <v>3</v>
      </c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</row>
    <row r="37" spans="10:27" ht="15" hidden="1" thickBot="1" x14ac:dyDescent="0.35">
      <c r="J37" s="41">
        <f>-20*LOG10(J36)</f>
        <v>1.310527297498888</v>
      </c>
      <c r="K37" s="39" t="s">
        <v>52</v>
      </c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</row>
    <row r="38" spans="10:27" ht="15.6" hidden="1" thickTop="1" thickBot="1" x14ac:dyDescent="0.35">
      <c r="J38" s="49">
        <f>(J21+J23)/4</f>
        <v>1100</v>
      </c>
      <c r="K38" t="s">
        <v>24</v>
      </c>
    </row>
    <row r="39" spans="10:27" ht="15" hidden="1" thickTop="1" x14ac:dyDescent="0.3">
      <c r="J39" s="40">
        <f>J25/(J24-1)</f>
        <v>1.25</v>
      </c>
      <c r="K39" s="7" t="s">
        <v>51</v>
      </c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</row>
    <row r="40" spans="10:27" ht="15" hidden="1" thickBot="1" x14ac:dyDescent="0.35"/>
    <row r="41" spans="10:27" ht="15.6" hidden="1" thickTop="1" thickBot="1" x14ac:dyDescent="0.35">
      <c r="J41" s="116" t="s">
        <v>93</v>
      </c>
      <c r="K41" s="3"/>
      <c r="L41" s="3"/>
      <c r="M41" s="3"/>
      <c r="N41" s="3"/>
      <c r="O41" s="3"/>
      <c r="P41" s="3"/>
      <c r="Q41" s="3"/>
      <c r="R41" s="56"/>
      <c r="S41" s="54"/>
      <c r="T41" s="52" t="s">
        <v>37</v>
      </c>
      <c r="U41" s="53">
        <f>J22</f>
        <v>10000</v>
      </c>
      <c r="V41" s="54" t="s">
        <v>39</v>
      </c>
      <c r="W41" s="53">
        <f>J21</f>
        <v>200</v>
      </c>
      <c r="X41" s="55" t="s">
        <v>38</v>
      </c>
      <c r="Y41" s="228"/>
    </row>
    <row r="42" spans="10:27" ht="15" hidden="1" thickTop="1" x14ac:dyDescent="0.3">
      <c r="J42" t="s">
        <v>13</v>
      </c>
      <c r="K42" t="s">
        <v>14</v>
      </c>
      <c r="L42" t="s">
        <v>15</v>
      </c>
      <c r="M42" t="s">
        <v>16</v>
      </c>
      <c r="N42" t="s">
        <v>20</v>
      </c>
      <c r="O42" s="21" t="s">
        <v>21</v>
      </c>
      <c r="P42" s="22" t="s">
        <v>27</v>
      </c>
      <c r="Q42" s="22" t="s">
        <v>28</v>
      </c>
      <c r="R42" s="22" t="s">
        <v>25</v>
      </c>
      <c r="S42" s="31" t="s">
        <v>13</v>
      </c>
      <c r="T42" s="45" t="s">
        <v>36</v>
      </c>
      <c r="U42" s="32" t="s">
        <v>33</v>
      </c>
      <c r="V42" s="33" t="s">
        <v>29</v>
      </c>
      <c r="W42" s="34" t="s">
        <v>33</v>
      </c>
      <c r="X42" s="35" t="s">
        <v>30</v>
      </c>
      <c r="Y42" s="117" t="s">
        <v>94</v>
      </c>
    </row>
    <row r="43" spans="10:27" ht="15" hidden="1" thickBot="1" x14ac:dyDescent="0.35">
      <c r="J43" s="20" t="s">
        <v>18</v>
      </c>
      <c r="K43" s="19" t="s">
        <v>17</v>
      </c>
      <c r="L43" s="18" t="s">
        <v>35</v>
      </c>
      <c r="M43" s="18" t="s">
        <v>35</v>
      </c>
      <c r="N43" s="18" t="s">
        <v>19</v>
      </c>
      <c r="O43" s="18" t="s">
        <v>19</v>
      </c>
      <c r="P43" s="18" t="s">
        <v>26</v>
      </c>
      <c r="Q43" s="18" t="s">
        <v>26</v>
      </c>
      <c r="R43" s="18" t="s">
        <v>26</v>
      </c>
      <c r="S43" s="36" t="s">
        <v>18</v>
      </c>
      <c r="T43" s="42" t="s">
        <v>35</v>
      </c>
      <c r="U43" s="37" t="s">
        <v>34</v>
      </c>
      <c r="V43" s="38" t="s">
        <v>26</v>
      </c>
      <c r="W43" s="37" t="s">
        <v>34</v>
      </c>
      <c r="X43" s="38" t="s">
        <v>26</v>
      </c>
      <c r="Y43" s="117"/>
    </row>
    <row r="44" spans="10:27" ht="15" hidden="1" thickTop="1" x14ac:dyDescent="0.3">
      <c r="J44" s="17">
        <v>1</v>
      </c>
      <c r="K44">
        <v>0</v>
      </c>
      <c r="L44">
        <f>K44*$J$39</f>
        <v>0</v>
      </c>
      <c r="M44">
        <f>L44+$J$37</f>
        <v>1.310527297498888</v>
      </c>
      <c r="N44">
        <f>POWER(10,-M44/20)</f>
        <v>0.85995085995085996</v>
      </c>
      <c r="O44">
        <f>N44*$J$35</f>
        <v>1</v>
      </c>
      <c r="P44">
        <f>(1-O44)*$J$23</f>
        <v>0</v>
      </c>
      <c r="Q44">
        <f>O44*$J$23</f>
        <v>4200</v>
      </c>
      <c r="R44">
        <f>$J$38+O44*$J$23*(O44*$J$23/($J$23+$J$21)-1)</f>
        <v>909.09090909090924</v>
      </c>
      <c r="S44" s="25">
        <f>J44</f>
        <v>1</v>
      </c>
      <c r="T44" s="43">
        <f>-L44</f>
        <v>0</v>
      </c>
      <c r="U44" s="27" t="str">
        <f>_xlfn.CONCAT("R",J44," =")</f>
        <v>R1 =</v>
      </c>
      <c r="V44" s="28">
        <f>P44</f>
        <v>0</v>
      </c>
      <c r="W44" s="27" t="str">
        <f>_xlfn.CONCAT("R",200+J44," =")</f>
        <v>R201 =</v>
      </c>
      <c r="X44" s="28">
        <f>R44</f>
        <v>909.09090909090924</v>
      </c>
      <c r="Y44" s="118"/>
    </row>
    <row r="45" spans="10:27" hidden="1" x14ac:dyDescent="0.3">
      <c r="J45" s="17">
        <v>2</v>
      </c>
      <c r="K45">
        <v>1</v>
      </c>
      <c r="L45">
        <f>K45*$J$39</f>
        <v>1.25</v>
      </c>
      <c r="M45">
        <f>L45+$J$37</f>
        <v>2.5605272974988882</v>
      </c>
      <c r="N45">
        <f>POWER(10,-M45/20)</f>
        <v>0.74468676456025285</v>
      </c>
      <c r="O45">
        <f>N45*$J$35</f>
        <v>0.86596432336006546</v>
      </c>
      <c r="P45">
        <f>(1-O45)*$J$23</f>
        <v>562.94984188772503</v>
      </c>
      <c r="Q45">
        <f>O45*$J$23</f>
        <v>3637.0501581122749</v>
      </c>
      <c r="R45">
        <f>$J$38+O45*$J$23*(O45*$J$23/($J$23+$J$21)-1)</f>
        <v>469.34389930238967</v>
      </c>
      <c r="S45" s="26">
        <f>J45</f>
        <v>2</v>
      </c>
      <c r="T45" s="44">
        <f>-L45</f>
        <v>-1.25</v>
      </c>
      <c r="U45" s="29" t="str">
        <f>_xlfn.CONCAT("R",J45," =")</f>
        <v>R2 =</v>
      </c>
      <c r="V45" s="30">
        <f>P45-P44</f>
        <v>562.94984188772503</v>
      </c>
      <c r="W45" s="29" t="str">
        <f>_xlfn.CONCAT("R",200+J45," =")</f>
        <v>R202 =</v>
      </c>
      <c r="X45" s="30">
        <f>R45</f>
        <v>469.34389930238967</v>
      </c>
    </row>
    <row r="47" spans="10:27" ht="15.6" x14ac:dyDescent="0.3">
      <c r="J47" s="116" t="s">
        <v>107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0:27" x14ac:dyDescent="0.3">
      <c r="J48" s="110" t="s">
        <v>103</v>
      </c>
      <c r="K48" s="110"/>
      <c r="L48" s="110"/>
      <c r="M48" s="110"/>
      <c r="N48" s="110"/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  <c r="AA48" s="110"/>
    </row>
    <row r="49" spans="10:11" hidden="1" x14ac:dyDescent="0.3">
      <c r="J49" s="24">
        <f>V45</f>
        <v>562.94984188772503</v>
      </c>
      <c r="K49" t="s">
        <v>97</v>
      </c>
    </row>
    <row r="50" spans="10:11" hidden="1" x14ac:dyDescent="0.3">
      <c r="J50">
        <v>100</v>
      </c>
      <c r="K50" t="s">
        <v>128</v>
      </c>
    </row>
    <row r="51" spans="10:11" hidden="1" x14ac:dyDescent="0.3">
      <c r="J51">
        <f>E3_E24_коррекция!R13</f>
        <v>1.0105194423635853</v>
      </c>
      <c r="K51" t="s">
        <v>122</v>
      </c>
    </row>
    <row r="52" spans="10:11" hidden="1" x14ac:dyDescent="0.3">
      <c r="J52">
        <f>E3_E24_коррекция!R2</f>
        <v>1.0205746098461921</v>
      </c>
      <c r="K52" t="s">
        <v>123</v>
      </c>
    </row>
    <row r="53" spans="10:11" hidden="1" x14ac:dyDescent="0.3">
      <c r="J53">
        <f>E3_E24_коррекция!K2</f>
        <v>1.0166721484383667</v>
      </c>
      <c r="K53" t="s">
        <v>124</v>
      </c>
    </row>
    <row r="54" spans="10:11" hidden="1" x14ac:dyDescent="0.3">
      <c r="J54">
        <f>E3_E24_коррекция!D2</f>
        <v>1.0089406890973274</v>
      </c>
      <c r="K54" t="s">
        <v>125</v>
      </c>
    </row>
    <row r="55" spans="10:11" hidden="1" x14ac:dyDescent="0.3">
      <c r="J55" s="140">
        <f>IF(J70=3,J51,IF(J70=6,J52,IF(J70=12,J53,IF(J70=24,J54,1))))</f>
        <v>1</v>
      </c>
      <c r="K55" t="s">
        <v>127</v>
      </c>
    </row>
    <row r="56" spans="10:11" hidden="1" x14ac:dyDescent="0.3">
      <c r="J56">
        <f>J50*J55</f>
        <v>100</v>
      </c>
      <c r="K56" t="s">
        <v>129</v>
      </c>
    </row>
    <row r="57" spans="10:11" hidden="1" x14ac:dyDescent="0.3">
      <c r="J57" s="119">
        <f>J13</f>
        <v>2835.4893757515651</v>
      </c>
      <c r="K57" t="s">
        <v>226</v>
      </c>
    </row>
    <row r="58" spans="10:11" hidden="1" x14ac:dyDescent="0.3">
      <c r="J58">
        <f>LOG10(J49/J56)*J60</f>
        <v>36.022545671575145</v>
      </c>
      <c r="K58" t="s">
        <v>96</v>
      </c>
    </row>
    <row r="59" spans="10:11" hidden="1" x14ac:dyDescent="0.3">
      <c r="J59">
        <f>IF(J63&lt;=J57,CEILING(J58,1),ROUND(J58,0))</f>
        <v>36</v>
      </c>
      <c r="K59" t="s">
        <v>98</v>
      </c>
    </row>
    <row r="60" spans="10:11" hidden="1" x14ac:dyDescent="0.3">
      <c r="J60">
        <f>IF(J70&lt;=0,1,J70)</f>
        <v>48</v>
      </c>
      <c r="K60" t="s">
        <v>104</v>
      </c>
    </row>
    <row r="61" spans="10:11" hidden="1" x14ac:dyDescent="0.3">
      <c r="J61">
        <f>POWER(10,J59/J60)*J56</f>
        <v>562.34132519034915</v>
      </c>
      <c r="K61" t="s">
        <v>99</v>
      </c>
    </row>
    <row r="62" spans="10:11" hidden="1" x14ac:dyDescent="0.3">
      <c r="J62">
        <f>J61/J49</f>
        <v>0.99891905698856698</v>
      </c>
      <c r="K62" t="s">
        <v>100</v>
      </c>
    </row>
    <row r="63" spans="10:11" hidden="1" x14ac:dyDescent="0.3">
      <c r="J63">
        <f>J23</f>
        <v>4200</v>
      </c>
      <c r="K63" t="s">
        <v>101</v>
      </c>
    </row>
    <row r="64" spans="10:11" hidden="1" x14ac:dyDescent="0.3">
      <c r="J64">
        <f>J63*J62</f>
        <v>4195.4600393519813</v>
      </c>
      <c r="K64" t="s">
        <v>102</v>
      </c>
    </row>
    <row r="65" spans="10:29" x14ac:dyDescent="0.3">
      <c r="J65" s="120">
        <f>J21</f>
        <v>200</v>
      </c>
      <c r="K65" t="s">
        <v>109</v>
      </c>
    </row>
    <row r="66" spans="10:29" x14ac:dyDescent="0.3">
      <c r="J66" s="120">
        <f>J22</f>
        <v>10000</v>
      </c>
      <c r="K66" t="s">
        <v>92</v>
      </c>
    </row>
    <row r="67" spans="10:29" x14ac:dyDescent="0.3">
      <c r="J67" s="120">
        <f>IF(J70&lt;=0,J63,J64)</f>
        <v>4195.4600393519813</v>
      </c>
      <c r="K67" t="s">
        <v>113</v>
      </c>
    </row>
    <row r="68" spans="10:29" x14ac:dyDescent="0.3">
      <c r="J68" s="120">
        <f>J24</f>
        <v>30</v>
      </c>
      <c r="K68" s="5" t="s">
        <v>6</v>
      </c>
    </row>
    <row r="69" spans="10:29" x14ac:dyDescent="0.3">
      <c r="J69" s="120">
        <f>J25</f>
        <v>36.25</v>
      </c>
      <c r="K69" s="5" t="s">
        <v>7</v>
      </c>
    </row>
    <row r="70" spans="10:29" x14ac:dyDescent="0.3">
      <c r="J70" s="120">
        <f>J26</f>
        <v>48</v>
      </c>
      <c r="K70" s="5" t="s">
        <v>86</v>
      </c>
    </row>
    <row r="71" spans="10:29" x14ac:dyDescent="0.3">
      <c r="J71" s="120">
        <f>J28</f>
        <v>50</v>
      </c>
      <c r="K71" t="s">
        <v>106</v>
      </c>
    </row>
    <row r="73" spans="10:29" ht="15.6" x14ac:dyDescent="0.3">
      <c r="J73" s="2" t="s">
        <v>108</v>
      </c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 spans="10:29" x14ac:dyDescent="0.3">
      <c r="J74" s="6">
        <f>POWER(10,J69/20)</f>
        <v>64.938163157621162</v>
      </c>
      <c r="K74" s="15" t="s">
        <v>8</v>
      </c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</row>
    <row r="75" spans="10:29" ht="15" thickBot="1" x14ac:dyDescent="0.35">
      <c r="J75" s="6">
        <f>J74*J74</f>
        <v>4216.9650342858267</v>
      </c>
      <c r="K75" s="16" t="s">
        <v>9</v>
      </c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</row>
    <row r="76" spans="10:29" ht="15" thickTop="1" x14ac:dyDescent="0.3">
      <c r="J76" s="46">
        <f>J71</f>
        <v>50</v>
      </c>
      <c r="K76" s="8" t="s">
        <v>10</v>
      </c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</row>
    <row r="77" spans="10:29" x14ac:dyDescent="0.3">
      <c r="J77" s="47">
        <f>J71/J75</f>
        <v>1.1856868528308265E-2</v>
      </c>
      <c r="K77" s="10" t="s">
        <v>11</v>
      </c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</row>
    <row r="78" spans="10:29" ht="15" thickBot="1" x14ac:dyDescent="0.35">
      <c r="J78" s="48">
        <f>J77*1000</f>
        <v>11.856868528308265</v>
      </c>
      <c r="K78" s="12" t="s">
        <v>12</v>
      </c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</row>
    <row r="79" spans="10:29" ht="15.6" thickTop="1" thickBot="1" x14ac:dyDescent="0.35">
      <c r="J79" s="6">
        <f>(J67+J65)*(4*J66+J67+J65)/(4*J67*J66)</f>
        <v>1.1627954306636652</v>
      </c>
      <c r="K79" t="s">
        <v>23</v>
      </c>
      <c r="AC79" s="24"/>
    </row>
    <row r="80" spans="10:29" ht="15" thickTop="1" x14ac:dyDescent="0.3">
      <c r="J80" s="40">
        <f>1/J79</f>
        <v>0.85999649949540158</v>
      </c>
      <c r="K80" s="7" t="s">
        <v>149</v>
      </c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</row>
    <row r="81" spans="10:29" ht="15" thickBot="1" x14ac:dyDescent="0.35">
      <c r="J81" s="41">
        <f>-20*LOG10(J80)</f>
        <v>1.3100663298478308</v>
      </c>
      <c r="K81" s="39" t="s">
        <v>222</v>
      </c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C81" s="24"/>
    </row>
    <row r="82" spans="10:29" ht="15.6" thickTop="1" thickBot="1" x14ac:dyDescent="0.35">
      <c r="J82" s="49">
        <f>(J65+J67)/4</f>
        <v>1098.8650098379953</v>
      </c>
      <c r="K82" t="s">
        <v>24</v>
      </c>
      <c r="AC82" s="24"/>
    </row>
    <row r="83" spans="10:29" ht="15" thickTop="1" x14ac:dyDescent="0.3">
      <c r="J83" s="40">
        <f>J69/(J68-1)</f>
        <v>1.25</v>
      </c>
      <c r="K83" s="7" t="s">
        <v>120</v>
      </c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C83" s="24"/>
    </row>
    <row r="84" spans="10:29" x14ac:dyDescent="0.3">
      <c r="AC84" s="24"/>
    </row>
    <row r="85" spans="10:29" x14ac:dyDescent="0.3">
      <c r="J85" s="116" t="s">
        <v>112</v>
      </c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C85" s="24"/>
    </row>
    <row r="86" spans="10:29" ht="15" thickBot="1" x14ac:dyDescent="0.35">
      <c r="J86" s="124" t="s">
        <v>43</v>
      </c>
      <c r="K86" s="66"/>
      <c r="L86" s="66"/>
      <c r="M86" s="66"/>
      <c r="N86" s="66"/>
      <c r="O86" s="66"/>
      <c r="P86" s="66"/>
      <c r="Q86" s="66"/>
      <c r="R86" s="66"/>
      <c r="AC86" s="24"/>
    </row>
    <row r="87" spans="10:29" ht="15" thickTop="1" x14ac:dyDescent="0.3">
      <c r="J87" s="68">
        <v>0.10416666666666601</v>
      </c>
      <c r="K87" s="69">
        <v>0.20833333333333301</v>
      </c>
      <c r="L87" s="69">
        <v>0.3125</v>
      </c>
      <c r="M87" s="69">
        <v>0.41666666666666602</v>
      </c>
      <c r="N87" s="69">
        <v>0.52083333333333304</v>
      </c>
      <c r="O87" s="69">
        <v>0.625</v>
      </c>
      <c r="P87" s="69">
        <v>0.72916666666666596</v>
      </c>
      <c r="Q87" s="70">
        <v>0.83333333333333304</v>
      </c>
      <c r="AC87" s="24"/>
    </row>
    <row r="88" spans="10:29" x14ac:dyDescent="0.3">
      <c r="J88" s="71">
        <v>0.9375</v>
      </c>
      <c r="K88" s="72">
        <v>1.0416666666666601</v>
      </c>
      <c r="L88" s="72">
        <v>1.25</v>
      </c>
      <c r="M88" s="72">
        <v>1.4583333333333299</v>
      </c>
      <c r="N88" s="72">
        <v>1.6666666666666601</v>
      </c>
      <c r="O88" s="72">
        <v>1.875</v>
      </c>
      <c r="P88" s="72">
        <v>2.0833333333333299</v>
      </c>
      <c r="Q88" s="73">
        <v>2.5</v>
      </c>
      <c r="AC88" s="24"/>
    </row>
    <row r="89" spans="10:29" x14ac:dyDescent="0.3">
      <c r="J89" s="71">
        <v>2.9166666666666599</v>
      </c>
      <c r="K89" s="72">
        <v>3.3333333333333299</v>
      </c>
      <c r="L89" s="72">
        <v>3.75</v>
      </c>
      <c r="M89" s="72">
        <v>4.1666666666666599</v>
      </c>
      <c r="N89" s="72">
        <v>5</v>
      </c>
      <c r="O89" s="72">
        <v>5.8333333333333304</v>
      </c>
      <c r="P89" s="72">
        <v>6.6666666666666599</v>
      </c>
      <c r="Q89" s="73">
        <v>7.5</v>
      </c>
      <c r="AC89" s="24"/>
    </row>
    <row r="90" spans="10:29" x14ac:dyDescent="0.3">
      <c r="J90" s="71">
        <v>8.3333333333333304</v>
      </c>
      <c r="K90" s="72">
        <v>10</v>
      </c>
      <c r="L90" s="72">
        <v>11.6666666666666</v>
      </c>
      <c r="M90" s="72">
        <v>13.3333333333333</v>
      </c>
      <c r="N90" s="72">
        <v>15</v>
      </c>
      <c r="O90" s="72">
        <v>16.6666666666666</v>
      </c>
      <c r="P90" s="72">
        <v>20</v>
      </c>
      <c r="Q90" s="73">
        <v>23.3333333333333</v>
      </c>
      <c r="AC90" s="24"/>
    </row>
    <row r="91" spans="10:29" ht="15" thickBot="1" x14ac:dyDescent="0.35">
      <c r="J91" s="74">
        <v>26.6666666666666</v>
      </c>
      <c r="K91" s="75">
        <v>30</v>
      </c>
      <c r="L91" s="75">
        <v>33.3333333333333</v>
      </c>
      <c r="M91" s="75">
        <v>40</v>
      </c>
      <c r="N91" s="75">
        <v>46.6666666666666</v>
      </c>
      <c r="O91" s="75">
        <v>53.3333333333333</v>
      </c>
      <c r="P91" s="75">
        <v>60</v>
      </c>
      <c r="Q91" s="84"/>
      <c r="AC91" s="24"/>
    </row>
    <row r="92" spans="10:29" ht="15" hidden="1" thickTop="1" x14ac:dyDescent="0.3">
      <c r="AC92" s="24"/>
    </row>
    <row r="93" spans="10:29" hidden="1" x14ac:dyDescent="0.3">
      <c r="J93">
        <f t="shared" ref="J93:Q96" si="0">ABS(J87-$R$93)</f>
        <v>1.1458333333333339</v>
      </c>
      <c r="K93">
        <f t="shared" si="0"/>
        <v>1.041666666666667</v>
      </c>
      <c r="L93">
        <f t="shared" si="0"/>
        <v>0.9375</v>
      </c>
      <c r="M93">
        <f t="shared" si="0"/>
        <v>0.83333333333333393</v>
      </c>
      <c r="N93">
        <f t="shared" si="0"/>
        <v>0.72916666666666696</v>
      </c>
      <c r="O93">
        <f t="shared" si="0"/>
        <v>0.625</v>
      </c>
      <c r="P93">
        <f t="shared" si="0"/>
        <v>0.52083333333333404</v>
      </c>
      <c r="Q93">
        <f t="shared" si="0"/>
        <v>0.41666666666666696</v>
      </c>
      <c r="R93">
        <f>J83</f>
        <v>1.25</v>
      </c>
      <c r="S93" t="s">
        <v>119</v>
      </c>
      <c r="AC93" s="24"/>
    </row>
    <row r="94" spans="10:29" hidden="1" x14ac:dyDescent="0.3">
      <c r="J94">
        <f t="shared" si="0"/>
        <v>0.3125</v>
      </c>
      <c r="K94">
        <f t="shared" si="0"/>
        <v>0.20833333333333992</v>
      </c>
      <c r="L94">
        <f t="shared" si="0"/>
        <v>0</v>
      </c>
      <c r="M94">
        <f t="shared" si="0"/>
        <v>0.20833333333332993</v>
      </c>
      <c r="N94">
        <f t="shared" si="0"/>
        <v>0.41666666666666008</v>
      </c>
      <c r="O94">
        <f t="shared" si="0"/>
        <v>0.625</v>
      </c>
      <c r="P94">
        <f t="shared" si="0"/>
        <v>0.83333333333332993</v>
      </c>
      <c r="Q94">
        <f t="shared" si="0"/>
        <v>1.25</v>
      </c>
      <c r="R94">
        <f>MIN(J93:P97,Q93:Q96)</f>
        <v>0</v>
      </c>
      <c r="S94" t="s">
        <v>48</v>
      </c>
      <c r="AC94" s="24"/>
    </row>
    <row r="95" spans="10:29" hidden="1" x14ac:dyDescent="0.3">
      <c r="J95">
        <f t="shared" si="0"/>
        <v>1.6666666666666599</v>
      </c>
      <c r="K95">
        <f t="shared" si="0"/>
        <v>2.0833333333333299</v>
      </c>
      <c r="L95">
        <f t="shared" si="0"/>
        <v>2.5</v>
      </c>
      <c r="M95">
        <f t="shared" si="0"/>
        <v>2.9166666666666599</v>
      </c>
      <c r="N95">
        <f t="shared" si="0"/>
        <v>3.75</v>
      </c>
      <c r="O95">
        <f t="shared" si="0"/>
        <v>4.5833333333333304</v>
      </c>
      <c r="P95">
        <f t="shared" si="0"/>
        <v>5.4166666666666599</v>
      </c>
      <c r="Q95">
        <f t="shared" si="0"/>
        <v>6.25</v>
      </c>
      <c r="AC95" s="24"/>
    </row>
    <row r="96" spans="10:29" hidden="1" x14ac:dyDescent="0.3">
      <c r="J96">
        <f t="shared" si="0"/>
        <v>7.0833333333333304</v>
      </c>
      <c r="K96">
        <f t="shared" si="0"/>
        <v>8.75</v>
      </c>
      <c r="L96">
        <f t="shared" si="0"/>
        <v>10.4166666666666</v>
      </c>
      <c r="M96">
        <f t="shared" si="0"/>
        <v>12.0833333333333</v>
      </c>
      <c r="N96">
        <f t="shared" si="0"/>
        <v>13.75</v>
      </c>
      <c r="O96">
        <f t="shared" si="0"/>
        <v>15.4166666666666</v>
      </c>
      <c r="P96">
        <f t="shared" si="0"/>
        <v>18.75</v>
      </c>
      <c r="Q96">
        <f t="shared" si="0"/>
        <v>22.0833333333333</v>
      </c>
      <c r="AC96" s="24"/>
    </row>
    <row r="97" spans="10:29" hidden="1" x14ac:dyDescent="0.3">
      <c r="J97">
        <f t="shared" ref="J97:P97" si="1">ABS(J91-$R$93)</f>
        <v>25.4166666666666</v>
      </c>
      <c r="K97">
        <f t="shared" si="1"/>
        <v>28.75</v>
      </c>
      <c r="L97">
        <f t="shared" si="1"/>
        <v>32.0833333333333</v>
      </c>
      <c r="M97">
        <f t="shared" si="1"/>
        <v>38.75</v>
      </c>
      <c r="N97">
        <f t="shared" si="1"/>
        <v>45.4166666666666</v>
      </c>
      <c r="O97">
        <f t="shared" si="1"/>
        <v>52.0833333333333</v>
      </c>
      <c r="P97">
        <f t="shared" si="1"/>
        <v>58.75</v>
      </c>
      <c r="AC97" s="24"/>
    </row>
    <row r="98" spans="10:29" ht="15" thickTop="1" x14ac:dyDescent="0.3">
      <c r="J98" s="24"/>
      <c r="K98" s="24"/>
      <c r="L98" s="24"/>
      <c r="M98" s="24"/>
      <c r="N98" s="24"/>
      <c r="O98" s="24"/>
      <c r="P98" s="24"/>
      <c r="Q98" s="24"/>
      <c r="R98" s="24"/>
      <c r="S98" s="24"/>
      <c r="AC98" s="24"/>
    </row>
    <row r="99" spans="10:29" ht="16.2" thickBot="1" x14ac:dyDescent="0.35">
      <c r="J99" s="124" t="s">
        <v>46</v>
      </c>
      <c r="K99" s="65"/>
      <c r="L99" s="65"/>
      <c r="M99" s="65"/>
      <c r="N99" s="65"/>
      <c r="O99" s="65"/>
      <c r="P99" s="65"/>
      <c r="Q99" s="65"/>
      <c r="R99" s="65"/>
      <c r="S99" s="65"/>
      <c r="T99" s="66"/>
      <c r="U99" s="66"/>
      <c r="V99" s="66"/>
      <c r="AC99" s="24"/>
    </row>
    <row r="100" spans="10:29" ht="15.6" thickTop="1" thickBot="1" x14ac:dyDescent="0.35">
      <c r="J100" s="76" t="s">
        <v>40</v>
      </c>
      <c r="K100" s="240" t="s">
        <v>42</v>
      </c>
      <c r="L100" s="57"/>
      <c r="M100" s="57"/>
      <c r="N100" s="57"/>
      <c r="O100" s="57"/>
      <c r="P100" s="57"/>
      <c r="Q100" s="57"/>
      <c r="R100" s="57"/>
      <c r="S100" s="58"/>
      <c r="T100" s="125"/>
      <c r="U100" s="138" t="s">
        <v>118</v>
      </c>
      <c r="V100" s="126"/>
      <c r="AC100" s="24"/>
    </row>
    <row r="101" spans="10:29" ht="15.6" thickTop="1" thickBot="1" x14ac:dyDescent="0.35">
      <c r="J101" s="77" t="s">
        <v>41</v>
      </c>
      <c r="K101" s="59">
        <v>1</v>
      </c>
      <c r="L101" s="60">
        <v>2</v>
      </c>
      <c r="M101" s="60">
        <v>3</v>
      </c>
      <c r="N101" s="60">
        <v>4</v>
      </c>
      <c r="O101" s="60">
        <v>5</v>
      </c>
      <c r="P101" s="60">
        <v>6</v>
      </c>
      <c r="Q101" s="60">
        <v>7</v>
      </c>
      <c r="R101" s="82">
        <v>8</v>
      </c>
      <c r="S101" s="61">
        <v>9</v>
      </c>
      <c r="T101" s="127"/>
      <c r="U101" s="139" t="s">
        <v>121</v>
      </c>
      <c r="V101" s="128"/>
      <c r="AC101" s="24"/>
    </row>
    <row r="102" spans="10:29" ht="15" thickTop="1" x14ac:dyDescent="0.3">
      <c r="J102" s="78">
        <v>3</v>
      </c>
      <c r="K102" s="97">
        <f t="shared" ref="K102:S108" si="2">20*K$101/$J102</f>
        <v>6.666666666666667</v>
      </c>
      <c r="L102" s="98">
        <f t="shared" si="2"/>
        <v>13.333333333333334</v>
      </c>
      <c r="M102" s="98">
        <f t="shared" si="2"/>
        <v>20</v>
      </c>
      <c r="N102" s="98">
        <f t="shared" si="2"/>
        <v>26.666666666666668</v>
      </c>
      <c r="O102" s="98">
        <f t="shared" si="2"/>
        <v>33.333333333333336</v>
      </c>
      <c r="P102" s="98">
        <f t="shared" si="2"/>
        <v>40</v>
      </c>
      <c r="Q102" s="98">
        <f t="shared" si="2"/>
        <v>46.666666666666664</v>
      </c>
      <c r="R102" s="99">
        <f t="shared" si="2"/>
        <v>53.333333333333336</v>
      </c>
      <c r="S102" s="100">
        <f t="shared" si="2"/>
        <v>60</v>
      </c>
      <c r="T102" s="129" t="s">
        <v>81</v>
      </c>
      <c r="U102" s="130" t="s">
        <v>6</v>
      </c>
      <c r="V102" s="131" t="s">
        <v>57</v>
      </c>
      <c r="AC102" s="24"/>
    </row>
    <row r="103" spans="10:29" x14ac:dyDescent="0.3">
      <c r="J103" s="79">
        <v>6</v>
      </c>
      <c r="K103" s="93">
        <f t="shared" si="2"/>
        <v>3.3333333333333335</v>
      </c>
      <c r="L103" s="94">
        <f t="shared" si="2"/>
        <v>6.666666666666667</v>
      </c>
      <c r="M103" s="94">
        <f t="shared" si="2"/>
        <v>10</v>
      </c>
      <c r="N103" s="94">
        <f t="shared" si="2"/>
        <v>13.333333333333334</v>
      </c>
      <c r="O103" s="94">
        <f t="shared" si="2"/>
        <v>16.666666666666668</v>
      </c>
      <c r="P103" s="94">
        <f t="shared" si="2"/>
        <v>20</v>
      </c>
      <c r="Q103" s="94">
        <f t="shared" si="2"/>
        <v>23.333333333333332</v>
      </c>
      <c r="R103" s="95">
        <f t="shared" si="2"/>
        <v>26.666666666666668</v>
      </c>
      <c r="S103" s="96">
        <f t="shared" si="2"/>
        <v>30</v>
      </c>
      <c r="T103" s="132" t="s">
        <v>80</v>
      </c>
      <c r="U103" s="133" t="s">
        <v>62</v>
      </c>
      <c r="V103" s="134" t="s">
        <v>56</v>
      </c>
      <c r="AC103" s="24"/>
    </row>
    <row r="104" spans="10:29" x14ac:dyDescent="0.3">
      <c r="J104" s="79">
        <v>12</v>
      </c>
      <c r="K104" s="89">
        <f t="shared" si="2"/>
        <v>1.6666666666666667</v>
      </c>
      <c r="L104" s="90">
        <f t="shared" si="2"/>
        <v>3.3333333333333335</v>
      </c>
      <c r="M104" s="90">
        <f t="shared" si="2"/>
        <v>5</v>
      </c>
      <c r="N104" s="90">
        <f t="shared" si="2"/>
        <v>6.666666666666667</v>
      </c>
      <c r="O104" s="90">
        <f t="shared" si="2"/>
        <v>8.3333333333333339</v>
      </c>
      <c r="P104" s="90">
        <f t="shared" si="2"/>
        <v>10</v>
      </c>
      <c r="Q104" s="90">
        <f t="shared" si="2"/>
        <v>11.666666666666666</v>
      </c>
      <c r="R104" s="91">
        <f t="shared" si="2"/>
        <v>13.333333333333334</v>
      </c>
      <c r="S104" s="92">
        <f t="shared" si="2"/>
        <v>15</v>
      </c>
      <c r="T104" s="132" t="s">
        <v>79</v>
      </c>
      <c r="U104" s="133" t="s">
        <v>61</v>
      </c>
      <c r="V104" s="134" t="s">
        <v>55</v>
      </c>
      <c r="AC104" s="24"/>
    </row>
    <row r="105" spans="10:29" x14ac:dyDescent="0.3">
      <c r="J105" s="79">
        <v>24</v>
      </c>
      <c r="K105" s="85">
        <f t="shared" si="2"/>
        <v>0.83333333333333337</v>
      </c>
      <c r="L105" s="86">
        <f t="shared" si="2"/>
        <v>1.6666666666666667</v>
      </c>
      <c r="M105" s="86">
        <f t="shared" si="2"/>
        <v>2.5</v>
      </c>
      <c r="N105" s="86">
        <f t="shared" si="2"/>
        <v>3.3333333333333335</v>
      </c>
      <c r="O105" s="86">
        <f t="shared" si="2"/>
        <v>4.166666666666667</v>
      </c>
      <c r="P105" s="86">
        <f t="shared" si="2"/>
        <v>5</v>
      </c>
      <c r="Q105" s="86">
        <f t="shared" si="2"/>
        <v>5.833333333333333</v>
      </c>
      <c r="R105" s="87">
        <f t="shared" si="2"/>
        <v>6.666666666666667</v>
      </c>
      <c r="S105" s="88">
        <f t="shared" si="2"/>
        <v>7.5</v>
      </c>
      <c r="T105" s="132" t="s">
        <v>78</v>
      </c>
      <c r="U105" s="133" t="s">
        <v>53</v>
      </c>
      <c r="V105" s="134" t="s">
        <v>54</v>
      </c>
      <c r="AC105" s="24"/>
    </row>
    <row r="106" spans="10:29" x14ac:dyDescent="0.3">
      <c r="J106" s="79">
        <v>48</v>
      </c>
      <c r="K106" s="62">
        <f t="shared" si="2"/>
        <v>0.41666666666666669</v>
      </c>
      <c r="L106" s="63">
        <f t="shared" si="2"/>
        <v>0.83333333333333337</v>
      </c>
      <c r="M106" s="63">
        <f t="shared" si="2"/>
        <v>1.25</v>
      </c>
      <c r="N106" s="63">
        <f t="shared" si="2"/>
        <v>1.6666666666666667</v>
      </c>
      <c r="O106" s="63">
        <f t="shared" si="2"/>
        <v>2.0833333333333335</v>
      </c>
      <c r="P106" s="63">
        <f t="shared" si="2"/>
        <v>2.5</v>
      </c>
      <c r="Q106" s="63">
        <f t="shared" si="2"/>
        <v>2.9166666666666665</v>
      </c>
      <c r="R106" s="83">
        <f t="shared" si="2"/>
        <v>3.3333333333333335</v>
      </c>
      <c r="S106" s="67">
        <f t="shared" si="2"/>
        <v>3.75</v>
      </c>
      <c r="T106" s="132" t="s">
        <v>77</v>
      </c>
      <c r="U106" s="133" t="s">
        <v>65</v>
      </c>
      <c r="V106" s="134" t="s">
        <v>60</v>
      </c>
      <c r="AC106" s="24"/>
    </row>
    <row r="107" spans="10:29" x14ac:dyDescent="0.3">
      <c r="J107" s="81">
        <v>96</v>
      </c>
      <c r="K107" s="101">
        <f t="shared" si="2"/>
        <v>0.20833333333333334</v>
      </c>
      <c r="L107" s="102">
        <f t="shared" si="2"/>
        <v>0.41666666666666669</v>
      </c>
      <c r="M107" s="102">
        <f t="shared" si="2"/>
        <v>0.625</v>
      </c>
      <c r="N107" s="102">
        <f t="shared" si="2"/>
        <v>0.83333333333333337</v>
      </c>
      <c r="O107" s="102">
        <f t="shared" si="2"/>
        <v>1.0416666666666667</v>
      </c>
      <c r="P107" s="102">
        <f t="shared" si="2"/>
        <v>1.25</v>
      </c>
      <c r="Q107" s="102">
        <f t="shared" si="2"/>
        <v>1.4583333333333333</v>
      </c>
      <c r="R107" s="103">
        <f t="shared" si="2"/>
        <v>1.6666666666666667</v>
      </c>
      <c r="S107" s="104">
        <f t="shared" si="2"/>
        <v>1.875</v>
      </c>
      <c r="T107" s="132" t="s">
        <v>76</v>
      </c>
      <c r="U107" s="133" t="s">
        <v>64</v>
      </c>
      <c r="V107" s="134" t="s">
        <v>59</v>
      </c>
      <c r="AC107" s="24"/>
    </row>
    <row r="108" spans="10:29" ht="15" thickBot="1" x14ac:dyDescent="0.35">
      <c r="J108" s="80">
        <v>192</v>
      </c>
      <c r="K108" s="105">
        <f t="shared" si="2"/>
        <v>0.10416666666666667</v>
      </c>
      <c r="L108" s="106">
        <f t="shared" si="2"/>
        <v>0.20833333333333334</v>
      </c>
      <c r="M108" s="106">
        <f t="shared" si="2"/>
        <v>0.3125</v>
      </c>
      <c r="N108" s="106">
        <f t="shared" si="2"/>
        <v>0.41666666666666669</v>
      </c>
      <c r="O108" s="106">
        <f t="shared" si="2"/>
        <v>0.52083333333333337</v>
      </c>
      <c r="P108" s="106">
        <f t="shared" si="2"/>
        <v>0.625</v>
      </c>
      <c r="Q108" s="106">
        <f t="shared" si="2"/>
        <v>0.72916666666666663</v>
      </c>
      <c r="R108" s="107">
        <f t="shared" si="2"/>
        <v>0.83333333333333337</v>
      </c>
      <c r="S108" s="108">
        <f t="shared" si="2"/>
        <v>0.9375</v>
      </c>
      <c r="T108" s="135" t="s">
        <v>75</v>
      </c>
      <c r="U108" s="136" t="s">
        <v>63</v>
      </c>
      <c r="V108" s="137" t="s">
        <v>58</v>
      </c>
      <c r="AC108" s="24"/>
    </row>
    <row r="109" spans="10:29" ht="15" hidden="1" thickTop="1" x14ac:dyDescent="0.3"/>
    <row r="110" spans="10:29" hidden="1" x14ac:dyDescent="0.3">
      <c r="O110" s="18" t="s">
        <v>45</v>
      </c>
    </row>
    <row r="111" spans="10:29" hidden="1" x14ac:dyDescent="0.3">
      <c r="K111" s="18">
        <v>1</v>
      </c>
      <c r="L111" s="18">
        <v>2</v>
      </c>
      <c r="M111" s="18">
        <v>3</v>
      </c>
      <c r="N111" s="18">
        <v>4</v>
      </c>
      <c r="O111" s="18">
        <v>5</v>
      </c>
      <c r="P111" s="18">
        <v>6</v>
      </c>
      <c r="Q111" s="18">
        <v>7</v>
      </c>
      <c r="R111" s="18">
        <v>8</v>
      </c>
      <c r="S111" s="18">
        <v>9</v>
      </c>
    </row>
    <row r="112" spans="10:29" hidden="1" x14ac:dyDescent="0.3">
      <c r="J112" s="18">
        <v>3</v>
      </c>
      <c r="K112">
        <f t="shared" ref="K112:S112" si="3">ABS($T$112-K102)</f>
        <v>5.416666666666667</v>
      </c>
      <c r="L112">
        <f t="shared" si="3"/>
        <v>12.083333333333334</v>
      </c>
      <c r="M112">
        <f t="shared" si="3"/>
        <v>18.75</v>
      </c>
      <c r="N112">
        <f t="shared" si="3"/>
        <v>25.416666666666668</v>
      </c>
      <c r="O112">
        <f t="shared" si="3"/>
        <v>32.083333333333336</v>
      </c>
      <c r="P112">
        <f t="shared" si="3"/>
        <v>38.75</v>
      </c>
      <c r="Q112">
        <f t="shared" si="3"/>
        <v>45.416666666666664</v>
      </c>
      <c r="R112">
        <f t="shared" si="3"/>
        <v>52.083333333333336</v>
      </c>
      <c r="S112">
        <f t="shared" si="3"/>
        <v>58.75</v>
      </c>
      <c r="T112">
        <f>J83</f>
        <v>1.25</v>
      </c>
      <c r="U112" t="s">
        <v>47</v>
      </c>
    </row>
    <row r="113" spans="10:21" hidden="1" x14ac:dyDescent="0.3">
      <c r="J113" s="18">
        <v>6</v>
      </c>
      <c r="K113">
        <f t="shared" ref="K113:S113" si="4">ABS($T$112-K103)</f>
        <v>2.0833333333333335</v>
      </c>
      <c r="L113">
        <f t="shared" si="4"/>
        <v>5.416666666666667</v>
      </c>
      <c r="M113">
        <f t="shared" si="4"/>
        <v>8.75</v>
      </c>
      <c r="N113">
        <f t="shared" si="4"/>
        <v>12.083333333333334</v>
      </c>
      <c r="O113">
        <f t="shared" si="4"/>
        <v>15.416666666666668</v>
      </c>
      <c r="P113">
        <f t="shared" si="4"/>
        <v>18.75</v>
      </c>
      <c r="Q113">
        <f t="shared" si="4"/>
        <v>22.083333333333332</v>
      </c>
      <c r="R113">
        <f t="shared" si="4"/>
        <v>25.416666666666668</v>
      </c>
      <c r="S113">
        <f t="shared" si="4"/>
        <v>28.75</v>
      </c>
      <c r="T113">
        <f>MIN(K112:S118)</f>
        <v>0</v>
      </c>
      <c r="U113" t="s">
        <v>49</v>
      </c>
    </row>
    <row r="114" spans="10:21" hidden="1" x14ac:dyDescent="0.3">
      <c r="J114" s="18">
        <v>12</v>
      </c>
      <c r="K114">
        <f t="shared" ref="K114:S114" si="5">ABS($T$112-K104)</f>
        <v>0.41666666666666674</v>
      </c>
      <c r="L114">
        <f t="shared" si="5"/>
        <v>2.0833333333333335</v>
      </c>
      <c r="M114">
        <f t="shared" si="5"/>
        <v>3.75</v>
      </c>
      <c r="N114">
        <f t="shared" si="5"/>
        <v>5.416666666666667</v>
      </c>
      <c r="O114">
        <f t="shared" si="5"/>
        <v>7.0833333333333339</v>
      </c>
      <c r="P114">
        <f t="shared" si="5"/>
        <v>8.75</v>
      </c>
      <c r="Q114">
        <f t="shared" si="5"/>
        <v>10.416666666666666</v>
      </c>
      <c r="R114">
        <f t="shared" si="5"/>
        <v>12.083333333333334</v>
      </c>
      <c r="S114">
        <f t="shared" si="5"/>
        <v>13.75</v>
      </c>
    </row>
    <row r="115" spans="10:21" hidden="1" x14ac:dyDescent="0.3">
      <c r="J115" s="18">
        <v>24</v>
      </c>
      <c r="K115">
        <f t="shared" ref="K115:S115" si="6">ABS($T$112-K105)</f>
        <v>0.41666666666666663</v>
      </c>
      <c r="L115">
        <f t="shared" si="6"/>
        <v>0.41666666666666674</v>
      </c>
      <c r="M115">
        <f t="shared" si="6"/>
        <v>1.25</v>
      </c>
      <c r="N115">
        <f t="shared" si="6"/>
        <v>2.0833333333333335</v>
      </c>
      <c r="O115">
        <f t="shared" si="6"/>
        <v>2.916666666666667</v>
      </c>
      <c r="P115">
        <f t="shared" si="6"/>
        <v>3.75</v>
      </c>
      <c r="Q115">
        <f t="shared" si="6"/>
        <v>4.583333333333333</v>
      </c>
      <c r="R115">
        <f t="shared" si="6"/>
        <v>5.416666666666667</v>
      </c>
      <c r="S115">
        <f t="shared" si="6"/>
        <v>6.25</v>
      </c>
    </row>
    <row r="116" spans="10:21" hidden="1" x14ac:dyDescent="0.3">
      <c r="J116" s="18">
        <v>48</v>
      </c>
      <c r="K116">
        <f t="shared" ref="K116:S116" si="7">ABS($T$112-K106)</f>
        <v>0.83333333333333326</v>
      </c>
      <c r="L116">
        <f t="shared" si="7"/>
        <v>0.41666666666666663</v>
      </c>
      <c r="M116">
        <f t="shared" si="7"/>
        <v>0</v>
      </c>
      <c r="N116">
        <f t="shared" si="7"/>
        <v>0.41666666666666674</v>
      </c>
      <c r="O116">
        <f t="shared" si="7"/>
        <v>0.83333333333333348</v>
      </c>
      <c r="P116">
        <f t="shared" si="7"/>
        <v>1.25</v>
      </c>
      <c r="Q116">
        <f t="shared" si="7"/>
        <v>1.6666666666666665</v>
      </c>
      <c r="R116">
        <f t="shared" si="7"/>
        <v>2.0833333333333335</v>
      </c>
      <c r="S116">
        <f t="shared" si="7"/>
        <v>2.5</v>
      </c>
    </row>
    <row r="117" spans="10:21" hidden="1" x14ac:dyDescent="0.3">
      <c r="J117" s="18">
        <v>96</v>
      </c>
      <c r="K117">
        <f t="shared" ref="K117:S117" si="8">ABS($T$112-K107)</f>
        <v>1.0416666666666667</v>
      </c>
      <c r="L117">
        <f t="shared" si="8"/>
        <v>0.83333333333333326</v>
      </c>
      <c r="M117">
        <f t="shared" si="8"/>
        <v>0.625</v>
      </c>
      <c r="N117">
        <f t="shared" si="8"/>
        <v>0.41666666666666663</v>
      </c>
      <c r="O117">
        <f t="shared" si="8"/>
        <v>0.20833333333333326</v>
      </c>
      <c r="P117">
        <f t="shared" si="8"/>
        <v>0</v>
      </c>
      <c r="Q117">
        <f t="shared" si="8"/>
        <v>0.20833333333333326</v>
      </c>
      <c r="R117">
        <f t="shared" si="8"/>
        <v>0.41666666666666674</v>
      </c>
      <c r="S117">
        <f t="shared" si="8"/>
        <v>0.625</v>
      </c>
    </row>
    <row r="118" spans="10:21" hidden="1" x14ac:dyDescent="0.3">
      <c r="J118" s="18">
        <v>192</v>
      </c>
      <c r="K118">
        <f t="shared" ref="K118:S118" si="9">ABS($T$112-K108)</f>
        <v>1.1458333333333333</v>
      </c>
      <c r="L118">
        <f t="shared" si="9"/>
        <v>1.0416666666666667</v>
      </c>
      <c r="M118">
        <f t="shared" si="9"/>
        <v>0.9375</v>
      </c>
      <c r="N118">
        <f t="shared" si="9"/>
        <v>0.83333333333333326</v>
      </c>
      <c r="O118">
        <f t="shared" si="9"/>
        <v>0.72916666666666663</v>
      </c>
      <c r="P118">
        <f t="shared" si="9"/>
        <v>0.625</v>
      </c>
      <c r="Q118">
        <f t="shared" si="9"/>
        <v>0.52083333333333337</v>
      </c>
      <c r="R118">
        <f t="shared" si="9"/>
        <v>0.41666666666666663</v>
      </c>
      <c r="S118">
        <f t="shared" si="9"/>
        <v>0.3125</v>
      </c>
    </row>
    <row r="119" spans="10:21" hidden="1" x14ac:dyDescent="0.3"/>
    <row r="120" spans="10:21" hidden="1" x14ac:dyDescent="0.3">
      <c r="O120" s="18" t="s">
        <v>44</v>
      </c>
    </row>
    <row r="121" spans="10:21" hidden="1" x14ac:dyDescent="0.3">
      <c r="K121" s="18">
        <v>1</v>
      </c>
      <c r="L121" s="18">
        <v>2</v>
      </c>
      <c r="M121" s="18">
        <v>3</v>
      </c>
      <c r="N121" s="18">
        <v>4</v>
      </c>
      <c r="O121" s="18">
        <v>5</v>
      </c>
      <c r="P121" s="18">
        <v>6</v>
      </c>
      <c r="Q121" s="18">
        <v>7</v>
      </c>
      <c r="R121" s="18">
        <v>8</v>
      </c>
      <c r="S121" s="18">
        <v>9</v>
      </c>
    </row>
    <row r="122" spans="10:21" hidden="1" x14ac:dyDescent="0.3">
      <c r="J122" s="18">
        <v>3</v>
      </c>
      <c r="K122">
        <f t="shared" ref="K122:S122" si="10">IF(K112=$T$113,K102,0)</f>
        <v>0</v>
      </c>
      <c r="L122">
        <f t="shared" si="10"/>
        <v>0</v>
      </c>
      <c r="M122">
        <f t="shared" si="10"/>
        <v>0</v>
      </c>
      <c r="N122">
        <f t="shared" si="10"/>
        <v>0</v>
      </c>
      <c r="O122">
        <f t="shared" si="10"/>
        <v>0</v>
      </c>
      <c r="P122">
        <f t="shared" si="10"/>
        <v>0</v>
      </c>
      <c r="Q122">
        <f t="shared" si="10"/>
        <v>0</v>
      </c>
      <c r="R122">
        <f t="shared" si="10"/>
        <v>0</v>
      </c>
      <c r="S122">
        <f t="shared" si="10"/>
        <v>0</v>
      </c>
      <c r="T122" s="5">
        <f>MAX(K122:S128)</f>
        <v>1.25</v>
      </c>
      <c r="U122" t="s">
        <v>50</v>
      </c>
    </row>
    <row r="123" spans="10:21" hidden="1" x14ac:dyDescent="0.3">
      <c r="J123" s="18">
        <v>6</v>
      </c>
      <c r="K123">
        <f t="shared" ref="K123:S123" si="11">IF(K113=$T$113,K103,0)</f>
        <v>0</v>
      </c>
      <c r="L123">
        <f t="shared" si="11"/>
        <v>0</v>
      </c>
      <c r="M123">
        <f t="shared" si="11"/>
        <v>0</v>
      </c>
      <c r="N123">
        <f t="shared" si="11"/>
        <v>0</v>
      </c>
      <c r="O123">
        <f t="shared" si="11"/>
        <v>0</v>
      </c>
      <c r="P123">
        <f t="shared" si="11"/>
        <v>0</v>
      </c>
      <c r="Q123">
        <f t="shared" si="11"/>
        <v>0</v>
      </c>
      <c r="R123">
        <f t="shared" si="11"/>
        <v>0</v>
      </c>
      <c r="S123">
        <f t="shared" si="11"/>
        <v>0</v>
      </c>
    </row>
    <row r="124" spans="10:21" hidden="1" x14ac:dyDescent="0.3">
      <c r="J124" s="18">
        <v>12</v>
      </c>
      <c r="K124">
        <f t="shared" ref="K124:S124" si="12">IF(K114=$T$113,K104,0)</f>
        <v>0</v>
      </c>
      <c r="L124">
        <f t="shared" si="12"/>
        <v>0</v>
      </c>
      <c r="M124">
        <f t="shared" si="12"/>
        <v>0</v>
      </c>
      <c r="N124">
        <f t="shared" si="12"/>
        <v>0</v>
      </c>
      <c r="O124">
        <f t="shared" si="12"/>
        <v>0</v>
      </c>
      <c r="P124">
        <f t="shared" si="12"/>
        <v>0</v>
      </c>
      <c r="Q124">
        <f t="shared" si="12"/>
        <v>0</v>
      </c>
      <c r="R124">
        <f t="shared" si="12"/>
        <v>0</v>
      </c>
      <c r="S124">
        <f t="shared" si="12"/>
        <v>0</v>
      </c>
    </row>
    <row r="125" spans="10:21" hidden="1" x14ac:dyDescent="0.3">
      <c r="J125" s="18">
        <v>24</v>
      </c>
      <c r="K125">
        <f t="shared" ref="K125:S125" si="13">IF(K115=$T$113,K105,0)</f>
        <v>0</v>
      </c>
      <c r="L125">
        <f t="shared" si="13"/>
        <v>0</v>
      </c>
      <c r="M125">
        <f t="shared" si="13"/>
        <v>0</v>
      </c>
      <c r="N125">
        <f t="shared" si="13"/>
        <v>0</v>
      </c>
      <c r="O125">
        <f t="shared" si="13"/>
        <v>0</v>
      </c>
      <c r="P125">
        <f t="shared" si="13"/>
        <v>0</v>
      </c>
      <c r="Q125">
        <f t="shared" si="13"/>
        <v>0</v>
      </c>
      <c r="R125">
        <f t="shared" si="13"/>
        <v>0</v>
      </c>
      <c r="S125">
        <f t="shared" si="13"/>
        <v>0</v>
      </c>
    </row>
    <row r="126" spans="10:21" hidden="1" x14ac:dyDescent="0.3">
      <c r="J126" s="18">
        <v>48</v>
      </c>
      <c r="K126">
        <f t="shared" ref="K126:S126" si="14">IF(K116=$T$113,K106,0)</f>
        <v>0</v>
      </c>
      <c r="L126">
        <f t="shared" si="14"/>
        <v>0</v>
      </c>
      <c r="M126">
        <f t="shared" si="14"/>
        <v>1.25</v>
      </c>
      <c r="N126">
        <f t="shared" si="14"/>
        <v>0</v>
      </c>
      <c r="O126">
        <f t="shared" si="14"/>
        <v>0</v>
      </c>
      <c r="P126">
        <f t="shared" si="14"/>
        <v>0</v>
      </c>
      <c r="Q126">
        <f t="shared" si="14"/>
        <v>0</v>
      </c>
      <c r="R126">
        <f t="shared" si="14"/>
        <v>0</v>
      </c>
      <c r="S126">
        <f t="shared" si="14"/>
        <v>0</v>
      </c>
    </row>
    <row r="127" spans="10:21" hidden="1" x14ac:dyDescent="0.3">
      <c r="J127" s="18">
        <v>96</v>
      </c>
      <c r="K127">
        <f t="shared" ref="K127:S127" si="15">IF(K117=$T$113,K107,0)</f>
        <v>0</v>
      </c>
      <c r="L127">
        <f t="shared" si="15"/>
        <v>0</v>
      </c>
      <c r="M127">
        <f t="shared" si="15"/>
        <v>0</v>
      </c>
      <c r="N127">
        <f t="shared" si="15"/>
        <v>0</v>
      </c>
      <c r="O127">
        <f t="shared" si="15"/>
        <v>0</v>
      </c>
      <c r="P127">
        <f t="shared" si="15"/>
        <v>1.25</v>
      </c>
      <c r="Q127">
        <f t="shared" si="15"/>
        <v>0</v>
      </c>
      <c r="R127">
        <f t="shared" si="15"/>
        <v>0</v>
      </c>
      <c r="S127">
        <f t="shared" si="15"/>
        <v>0</v>
      </c>
    </row>
    <row r="128" spans="10:21" hidden="1" x14ac:dyDescent="0.3">
      <c r="J128" s="18">
        <v>192</v>
      </c>
      <c r="K128">
        <f t="shared" ref="K128:S128" si="16">IF(K118=$T$113,K108,0)</f>
        <v>0</v>
      </c>
      <c r="L128">
        <f t="shared" si="16"/>
        <v>0</v>
      </c>
      <c r="M128">
        <f t="shared" si="16"/>
        <v>0</v>
      </c>
      <c r="N128">
        <f t="shared" si="16"/>
        <v>0</v>
      </c>
      <c r="O128">
        <f t="shared" si="16"/>
        <v>0</v>
      </c>
      <c r="P128">
        <f t="shared" si="16"/>
        <v>0</v>
      </c>
      <c r="Q128">
        <f t="shared" si="16"/>
        <v>0</v>
      </c>
      <c r="R128">
        <f t="shared" si="16"/>
        <v>0</v>
      </c>
      <c r="S128">
        <f t="shared" si="16"/>
        <v>0</v>
      </c>
    </row>
    <row r="129" spans="1:30" ht="15" thickTop="1" x14ac:dyDescent="0.3">
      <c r="J129" s="18"/>
    </row>
    <row r="130" spans="1:30" ht="15" thickBot="1" x14ac:dyDescent="0.35">
      <c r="J130" s="231"/>
      <c r="K130" s="3"/>
      <c r="L130" s="3"/>
      <c r="M130" s="3"/>
      <c r="N130" s="249" t="s">
        <v>219</v>
      </c>
      <c r="O130" s="3"/>
      <c r="P130" s="3"/>
      <c r="Q130" s="260"/>
      <c r="R130" s="116"/>
      <c r="S130" s="116"/>
      <c r="T130" s="116"/>
      <c r="U130" s="116"/>
      <c r="V130" s="116"/>
      <c r="W130" s="231"/>
      <c r="X130" s="116"/>
      <c r="Y130" s="116"/>
      <c r="Z130" s="116"/>
      <c r="AA130" s="249" t="s">
        <v>218</v>
      </c>
      <c r="AB130" s="248">
        <f>J82</f>
        <v>1098.8650098379953</v>
      </c>
      <c r="AC130" s="116" t="s">
        <v>38</v>
      </c>
    </row>
    <row r="131" spans="1:30" ht="15" thickTop="1" x14ac:dyDescent="0.3">
      <c r="J131" s="250"/>
      <c r="K131" s="251"/>
      <c r="L131" s="251"/>
      <c r="M131" s="251"/>
      <c r="N131" s="251"/>
      <c r="O131" s="251"/>
      <c r="P131" s="251"/>
      <c r="Q131" s="252"/>
      <c r="R131" s="237"/>
      <c r="S131" s="238"/>
      <c r="T131" s="239" t="s">
        <v>191</v>
      </c>
      <c r="U131" s="198">
        <v>48</v>
      </c>
      <c r="V131" s="247"/>
      <c r="W131" s="238"/>
      <c r="X131" s="239" t="s">
        <v>191</v>
      </c>
      <c r="Y131" s="198">
        <v>48</v>
      </c>
      <c r="Z131" s="247"/>
      <c r="AA131" s="238"/>
      <c r="AB131" s="239" t="s">
        <v>191</v>
      </c>
      <c r="AC131" s="198">
        <v>48</v>
      </c>
    </row>
    <row r="132" spans="1:30" ht="15" thickBot="1" x14ac:dyDescent="0.35">
      <c r="A132" s="116" t="s">
        <v>4</v>
      </c>
      <c r="B132" s="3"/>
      <c r="C132" s="3"/>
      <c r="D132" s="3"/>
      <c r="E132" s="3"/>
      <c r="F132" s="3"/>
      <c r="G132" s="3"/>
      <c r="H132" s="3"/>
      <c r="I132" s="3"/>
      <c r="J132" s="253"/>
      <c r="K132" s="254"/>
      <c r="L132" s="255" t="s">
        <v>203</v>
      </c>
      <c r="M132" s="256">
        <f>J66</f>
        <v>10000</v>
      </c>
      <c r="N132" s="254" t="s">
        <v>39</v>
      </c>
      <c r="O132" s="256">
        <f>J65</f>
        <v>200</v>
      </c>
      <c r="P132" s="254" t="s">
        <v>38</v>
      </c>
      <c r="Q132" s="257"/>
      <c r="R132" s="238" t="s">
        <v>225</v>
      </c>
      <c r="S132" s="238"/>
      <c r="T132" s="238"/>
      <c r="U132" s="198">
        <v>1</v>
      </c>
      <c r="V132" s="247" t="s">
        <v>225</v>
      </c>
      <c r="W132" s="238"/>
      <c r="X132" s="238"/>
      <c r="Y132" s="198">
        <v>1</v>
      </c>
      <c r="Z132" s="247" t="s">
        <v>225</v>
      </c>
      <c r="AA132" s="238"/>
      <c r="AB132" s="238"/>
      <c r="AC132" s="198">
        <v>1</v>
      </c>
    </row>
    <row r="133" spans="1:30" ht="15" thickTop="1" x14ac:dyDescent="0.3">
      <c r="A133" t="s">
        <v>13</v>
      </c>
      <c r="B133" t="s">
        <v>14</v>
      </c>
      <c r="C133" t="s">
        <v>15</v>
      </c>
      <c r="D133" t="s">
        <v>16</v>
      </c>
      <c r="E133" t="s">
        <v>20</v>
      </c>
      <c r="F133" s="21" t="s">
        <v>21</v>
      </c>
      <c r="G133" s="22" t="s">
        <v>27</v>
      </c>
      <c r="H133" s="22" t="s">
        <v>28</v>
      </c>
      <c r="I133" s="22" t="s">
        <v>25</v>
      </c>
      <c r="J133" s="31" t="s">
        <v>13</v>
      </c>
      <c r="K133" s="45" t="s">
        <v>36</v>
      </c>
      <c r="L133" s="32" t="s">
        <v>33</v>
      </c>
      <c r="M133" s="33" t="s">
        <v>29</v>
      </c>
      <c r="N133" s="34" t="s">
        <v>33</v>
      </c>
      <c r="O133" s="35" t="s">
        <v>30</v>
      </c>
      <c r="P133" s="234" t="s">
        <v>31</v>
      </c>
      <c r="Q133" s="232" t="s">
        <v>32</v>
      </c>
      <c r="R133" s="199" t="s">
        <v>206</v>
      </c>
      <c r="S133" s="199" t="s">
        <v>186</v>
      </c>
      <c r="T133" s="241" t="s">
        <v>208</v>
      </c>
      <c r="U133" s="202" t="s">
        <v>189</v>
      </c>
      <c r="V133" s="204" t="s">
        <v>207</v>
      </c>
      <c r="W133" s="204" t="s">
        <v>186</v>
      </c>
      <c r="X133" s="244" t="s">
        <v>208</v>
      </c>
      <c r="Y133" s="212" t="s">
        <v>205</v>
      </c>
      <c r="Z133" s="204" t="s">
        <v>33</v>
      </c>
      <c r="AA133" s="204" t="s">
        <v>186</v>
      </c>
      <c r="AB133" s="204" t="s">
        <v>188</v>
      </c>
      <c r="AC133" s="204" t="s">
        <v>189</v>
      </c>
      <c r="AD133" t="s">
        <v>94</v>
      </c>
    </row>
    <row r="134" spans="1:30" ht="15" thickBot="1" x14ac:dyDescent="0.35">
      <c r="A134" s="20" t="s">
        <v>18</v>
      </c>
      <c r="B134" s="19" t="s">
        <v>17</v>
      </c>
      <c r="C134" s="18" t="s">
        <v>35</v>
      </c>
      <c r="D134" s="18" t="s">
        <v>35</v>
      </c>
      <c r="E134" s="18" t="s">
        <v>19</v>
      </c>
      <c r="F134" s="18" t="s">
        <v>19</v>
      </c>
      <c r="G134" s="18" t="s">
        <v>26</v>
      </c>
      <c r="H134" s="18" t="s">
        <v>26</v>
      </c>
      <c r="I134" s="18" t="s">
        <v>26</v>
      </c>
      <c r="J134" s="36" t="s">
        <v>18</v>
      </c>
      <c r="K134" s="42" t="s">
        <v>35</v>
      </c>
      <c r="L134" s="37" t="s">
        <v>34</v>
      </c>
      <c r="M134" s="38" t="s">
        <v>26</v>
      </c>
      <c r="N134" s="37" t="s">
        <v>34</v>
      </c>
      <c r="O134" s="38" t="s">
        <v>26</v>
      </c>
      <c r="P134" s="235" t="s">
        <v>26</v>
      </c>
      <c r="Q134" s="233" t="s">
        <v>204</v>
      </c>
      <c r="R134" s="207" t="s">
        <v>34</v>
      </c>
      <c r="S134" s="207" t="s">
        <v>187</v>
      </c>
      <c r="T134" s="242" t="s">
        <v>183</v>
      </c>
      <c r="U134" s="211">
        <f>СтандВерт!R12</f>
        <v>0.41410281359985146</v>
      </c>
      <c r="V134" s="208" t="s">
        <v>34</v>
      </c>
      <c r="W134" s="208" t="s">
        <v>187</v>
      </c>
      <c r="X134" s="245" t="s">
        <v>183</v>
      </c>
      <c r="Y134" s="213">
        <f>СтандГориз!R12</f>
        <v>2.3866462816538041</v>
      </c>
      <c r="Z134" s="208" t="s">
        <v>34</v>
      </c>
      <c r="AA134" s="208" t="s">
        <v>187</v>
      </c>
      <c r="AB134" s="209" t="s">
        <v>183</v>
      </c>
      <c r="AC134" s="210">
        <f>СтандRend!R12</f>
        <v>0.45350806345834976</v>
      </c>
    </row>
    <row r="135" spans="1:30" ht="15.6" thickTop="1" thickBot="1" x14ac:dyDescent="0.35">
      <c r="A135" s="17">
        <v>1</v>
      </c>
      <c r="B135">
        <v>0</v>
      </c>
      <c r="C135">
        <f t="shared" ref="C135:C166" si="17">B135*$J$83</f>
        <v>0</v>
      </c>
      <c r="D135">
        <f t="shared" ref="D135:D166" si="18">C135+$J$81</f>
        <v>1.3100663298478308</v>
      </c>
      <c r="E135">
        <f>POWER(10,-D135/20)</f>
        <v>0.85999649949540158</v>
      </c>
      <c r="F135">
        <f t="shared" ref="F135:F166" si="19">E135*$J$79</f>
        <v>1</v>
      </c>
      <c r="G135">
        <f t="shared" ref="G135:G166" si="20">(1-F135)*$J$67</f>
        <v>0</v>
      </c>
      <c r="H135">
        <f t="shared" ref="H135:H166" si="21">F135*$J$67</f>
        <v>4195.4600393519813</v>
      </c>
      <c r="I135">
        <f t="shared" ref="I135:I166" si="22">$J$82+F135*$J$67*(F135*$J$67/($J$67+$J$65)-1)</f>
        <v>907.96530870134166</v>
      </c>
      <c r="J135" s="25">
        <f t="shared" ref="J135:J166" si="23">A135</f>
        <v>1</v>
      </c>
      <c r="K135" s="43">
        <f>-C135</f>
        <v>0</v>
      </c>
      <c r="L135" s="27" t="str">
        <f t="shared" ref="L135:L166" si="24">_xlfn.CONCAT("R",A135," =")</f>
        <v>R1 =</v>
      </c>
      <c r="M135" s="258">
        <f>G135</f>
        <v>0</v>
      </c>
      <c r="N135" s="27" t="str">
        <f t="shared" ref="N135:N166" si="25">_xlfn.CONCAT("R",200+A135," =")</f>
        <v>R201 =</v>
      </c>
      <c r="O135" s="258">
        <f t="shared" ref="O135" si="26">I135</f>
        <v>907.96530870134166</v>
      </c>
      <c r="P135" s="271">
        <f>MAX(P136:P234)</f>
        <v>64.607002036207106</v>
      </c>
      <c r="Q135" s="270">
        <f>SUM(M135:M234)+P135</f>
        <v>4195.4600393519813</v>
      </c>
      <c r="R135" s="201" t="str">
        <f t="shared" ref="R135:R166" si="27">L135</f>
        <v>R1 =</v>
      </c>
      <c r="S135" s="200" t="str">
        <f>СтандВерт!Y12</f>
        <v>1.00u</v>
      </c>
      <c r="T135" s="243">
        <f>СтандВерт!Q12</f>
        <v>0</v>
      </c>
      <c r="U135" s="203"/>
      <c r="V135" s="206" t="str">
        <f t="shared" ref="V135:V166" si="28">N135</f>
        <v>R201 =</v>
      </c>
      <c r="W135" s="205" t="str">
        <f>СтандГориз!Y12</f>
        <v>909</v>
      </c>
      <c r="X135" s="246">
        <f>СтандГориз!Q12</f>
        <v>0.1139571400738051</v>
      </c>
      <c r="Y135" s="214"/>
      <c r="Z135" s="206" t="s">
        <v>190</v>
      </c>
      <c r="AA135" s="205" t="str">
        <f>СтандRend!Y12</f>
        <v>64.9</v>
      </c>
      <c r="AB135" s="236">
        <f>СтандRend!R12</f>
        <v>0.45350806345834976</v>
      </c>
      <c r="AC135" s="206"/>
    </row>
    <row r="136" spans="1:30" ht="15" thickTop="1" x14ac:dyDescent="0.3">
      <c r="A136" s="17">
        <v>2</v>
      </c>
      <c r="B136">
        <v>1</v>
      </c>
      <c r="C136">
        <f t="shared" si="17"/>
        <v>1.25</v>
      </c>
      <c r="D136">
        <f t="shared" si="18"/>
        <v>2.5600663298478308</v>
      </c>
      <c r="E136">
        <f t="shared" ref="E136:E199" si="29">POWER(10,-D136/20)</f>
        <v>0.74472628677756014</v>
      </c>
      <c r="F136">
        <f t="shared" si="19"/>
        <v>0.86596432336006524</v>
      </c>
      <c r="G136">
        <f t="shared" si="20"/>
        <v>562.34132519035018</v>
      </c>
      <c r="H136">
        <f t="shared" si="21"/>
        <v>3633.118714161631</v>
      </c>
      <c r="I136">
        <f t="shared" si="22"/>
        <v>468.74290422645856</v>
      </c>
      <c r="J136" s="26">
        <f t="shared" si="23"/>
        <v>2</v>
      </c>
      <c r="K136" s="44">
        <f>-C136</f>
        <v>-1.25</v>
      </c>
      <c r="L136" s="29" t="str">
        <f t="shared" si="24"/>
        <v>R2 =</v>
      </c>
      <c r="M136" s="259">
        <f t="shared" ref="M136:M167" si="30">IF(A136&lt;=$J$68,G136-G135,0)</f>
        <v>562.34132519035018</v>
      </c>
      <c r="N136" s="29" t="str">
        <f t="shared" si="25"/>
        <v>R202 =</v>
      </c>
      <c r="O136" s="259">
        <f t="shared" ref="O136:O167" si="31">IF(A136&lt;=$J$68,I136,0)</f>
        <v>468.74290422645856</v>
      </c>
      <c r="P136" s="229">
        <f t="shared" ref="P136:P167" si="32">IF(A136=$J$68,H136,0)</f>
        <v>0</v>
      </c>
      <c r="R136" s="201" t="str">
        <f t="shared" si="27"/>
        <v>R2 =</v>
      </c>
      <c r="S136" s="200" t="str">
        <f>СтандВерт!Y13</f>
        <v>562</v>
      </c>
      <c r="T136" s="243">
        <f>СтандВерт!Q13</f>
        <v>6.0697155812733272E-2</v>
      </c>
      <c r="U136" s="203"/>
      <c r="V136" s="206" t="str">
        <f t="shared" si="28"/>
        <v>R202 =</v>
      </c>
      <c r="W136" s="205" t="str">
        <f>СтандГориз!Y13</f>
        <v>470</v>
      </c>
      <c r="X136" s="246">
        <f>СтандГориз!Q13</f>
        <v>0.26818449137186512</v>
      </c>
      <c r="Y136" s="214"/>
    </row>
    <row r="137" spans="1:30" ht="15" thickBot="1" x14ac:dyDescent="0.35">
      <c r="A137" s="17">
        <v>3</v>
      </c>
      <c r="B137">
        <v>2</v>
      </c>
      <c r="C137">
        <f t="shared" si="17"/>
        <v>2.5</v>
      </c>
      <c r="D137">
        <f t="shared" si="18"/>
        <v>3.8100663298478308</v>
      </c>
      <c r="E137">
        <f t="shared" si="29"/>
        <v>0.6449063950177838</v>
      </c>
      <c r="F137">
        <f t="shared" si="19"/>
        <v>0.74989420933245565</v>
      </c>
      <c r="G137">
        <f t="shared" si="20"/>
        <v>1049.308850356214</v>
      </c>
      <c r="H137">
        <f t="shared" si="21"/>
        <v>3146.1511889957674</v>
      </c>
      <c r="I137">
        <f t="shared" si="22"/>
        <v>204.64358823894713</v>
      </c>
      <c r="J137" s="26">
        <f t="shared" si="23"/>
        <v>3</v>
      </c>
      <c r="K137" s="44">
        <f t="shared" ref="K137:K200" si="33">-C137</f>
        <v>-2.5</v>
      </c>
      <c r="L137" s="29" t="str">
        <f t="shared" si="24"/>
        <v>R3 =</v>
      </c>
      <c r="M137" s="259">
        <f t="shared" si="30"/>
        <v>486.96752516586378</v>
      </c>
      <c r="N137" s="29" t="str">
        <f t="shared" si="25"/>
        <v>R203 =</v>
      </c>
      <c r="O137" s="259">
        <f t="shared" si="31"/>
        <v>204.64358823894713</v>
      </c>
      <c r="P137" s="230">
        <f t="shared" si="32"/>
        <v>0</v>
      </c>
      <c r="R137" s="201" t="str">
        <f t="shared" si="27"/>
        <v>R3 =</v>
      </c>
      <c r="S137" s="200" t="str">
        <f>СтандВерт!Y14</f>
        <v>487</v>
      </c>
      <c r="T137" s="243">
        <f>СтандВерт!Q14</f>
        <v>6.6687884628780243E-3</v>
      </c>
      <c r="U137" s="203"/>
      <c r="V137" s="206" t="str">
        <f t="shared" si="28"/>
        <v>R203 =</v>
      </c>
      <c r="W137" s="205" t="str">
        <f>СтандГориз!Y14</f>
        <v>205</v>
      </c>
      <c r="X137" s="246">
        <f>СтандГориз!Q14</f>
        <v>0.17416219297167168</v>
      </c>
      <c r="Y137" s="214"/>
    </row>
    <row r="138" spans="1:30" ht="15" thickTop="1" x14ac:dyDescent="0.3">
      <c r="A138" s="17">
        <v>4</v>
      </c>
      <c r="B138">
        <v>3</v>
      </c>
      <c r="C138">
        <f t="shared" si="17"/>
        <v>3.75</v>
      </c>
      <c r="D138">
        <f t="shared" si="18"/>
        <v>5.0600663298478308</v>
      </c>
      <c r="E138">
        <f t="shared" si="29"/>
        <v>0.55846592999215416</v>
      </c>
      <c r="F138">
        <f t="shared" si="19"/>
        <v>0.6493816315762112</v>
      </c>
      <c r="G138">
        <f t="shared" si="20"/>
        <v>1471.0053537847964</v>
      </c>
      <c r="H138">
        <f t="shared" si="21"/>
        <v>2724.4546855671847</v>
      </c>
      <c r="I138">
        <f t="shared" si="22"/>
        <v>63.119416664994105</v>
      </c>
      <c r="J138" s="26">
        <f t="shared" si="23"/>
        <v>4</v>
      </c>
      <c r="K138" s="44">
        <f t="shared" si="33"/>
        <v>-3.75</v>
      </c>
      <c r="L138" s="29" t="str">
        <f t="shared" si="24"/>
        <v>R4 =</v>
      </c>
      <c r="M138" s="259">
        <f t="shared" si="30"/>
        <v>421.69650342858245</v>
      </c>
      <c r="N138" s="29" t="str">
        <f t="shared" si="25"/>
        <v>R204 =</v>
      </c>
      <c r="O138" s="259">
        <f t="shared" si="31"/>
        <v>63.119416664994105</v>
      </c>
      <c r="P138" s="230">
        <f t="shared" si="32"/>
        <v>0</v>
      </c>
      <c r="R138" s="201" t="str">
        <f t="shared" si="27"/>
        <v>R4 =</v>
      </c>
      <c r="S138" s="200" t="str">
        <f>СтандВерт!Y15</f>
        <v>422</v>
      </c>
      <c r="T138" s="243">
        <f>СтандВерт!Q15</f>
        <v>7.1970378921805231E-2</v>
      </c>
      <c r="U138" s="203"/>
      <c r="V138" s="206" t="str">
        <f t="shared" si="28"/>
        <v>R204 =</v>
      </c>
      <c r="W138" s="205" t="str">
        <f>СтандГориз!Y15</f>
        <v>62.0</v>
      </c>
      <c r="X138" s="246">
        <f>СтандГориз!Q15</f>
        <v>1.7734901938897851</v>
      </c>
      <c r="Y138" s="214"/>
      <c r="AA138" s="267" t="s">
        <v>217</v>
      </c>
      <c r="AB138" s="261" t="s">
        <v>216</v>
      </c>
      <c r="AC138" s="262"/>
    </row>
    <row r="139" spans="1:30" x14ac:dyDescent="0.3">
      <c r="A139" s="17">
        <v>5</v>
      </c>
      <c r="B139">
        <v>4</v>
      </c>
      <c r="C139">
        <f t="shared" si="17"/>
        <v>5</v>
      </c>
      <c r="D139">
        <f t="shared" si="18"/>
        <v>6.3100663298478308</v>
      </c>
      <c r="E139">
        <f t="shared" si="29"/>
        <v>0.48361157118530551</v>
      </c>
      <c r="F139">
        <f t="shared" si="19"/>
        <v>0.56234132519034907</v>
      </c>
      <c r="G139">
        <f t="shared" si="20"/>
        <v>1836.1794810396341</v>
      </c>
      <c r="H139">
        <f t="shared" si="21"/>
        <v>2359.2805583123472</v>
      </c>
      <c r="I139">
        <f t="shared" si="22"/>
        <v>5.9376211591140873</v>
      </c>
      <c r="J139" s="26">
        <f t="shared" si="23"/>
        <v>5</v>
      </c>
      <c r="K139" s="44">
        <f t="shared" si="33"/>
        <v>-5</v>
      </c>
      <c r="L139" s="29" t="str">
        <f t="shared" si="24"/>
        <v>R5 =</v>
      </c>
      <c r="M139" s="259">
        <f t="shared" si="30"/>
        <v>365.17412725483769</v>
      </c>
      <c r="N139" s="29" t="str">
        <f t="shared" si="25"/>
        <v>R205 =</v>
      </c>
      <c r="O139" s="259">
        <f t="shared" si="31"/>
        <v>5.9376211591140873</v>
      </c>
      <c r="P139" s="230">
        <f t="shared" si="32"/>
        <v>0</v>
      </c>
      <c r="R139" s="201" t="str">
        <f t="shared" si="27"/>
        <v>R5 =</v>
      </c>
      <c r="S139" s="200" t="str">
        <f>СтандВерт!Y16</f>
        <v>365</v>
      </c>
      <c r="T139" s="243">
        <f>СтандВерт!Q16</f>
        <v>4.768334935080721E-2</v>
      </c>
      <c r="U139" s="203"/>
      <c r="V139" s="206" t="str">
        <f t="shared" si="28"/>
        <v>R205 =</v>
      </c>
      <c r="W139" s="205" t="str">
        <f>СтандГориз!Y16</f>
        <v>5.90</v>
      </c>
      <c r="X139" s="246">
        <f>СтандГориз!Q16</f>
        <v>0.63360659270656672</v>
      </c>
      <c r="Y139" s="214"/>
      <c r="AA139" s="268" t="s">
        <v>220</v>
      </c>
      <c r="AB139" s="263" t="s">
        <v>221</v>
      </c>
      <c r="AC139" s="264"/>
    </row>
    <row r="140" spans="1:30" x14ac:dyDescent="0.3">
      <c r="A140" s="17">
        <v>6</v>
      </c>
      <c r="B140">
        <v>5</v>
      </c>
      <c r="C140">
        <f t="shared" si="17"/>
        <v>6.25</v>
      </c>
      <c r="D140">
        <f t="shared" si="18"/>
        <v>7.5600663298478308</v>
      </c>
      <c r="E140">
        <f t="shared" si="29"/>
        <v>0.41879036701058109</v>
      </c>
      <c r="F140">
        <f t="shared" si="19"/>
        <v>0.48696752516586306</v>
      </c>
      <c r="G140">
        <f t="shared" si="20"/>
        <v>2152.4072470564724</v>
      </c>
      <c r="H140">
        <f t="shared" si="21"/>
        <v>2043.0527922955089</v>
      </c>
      <c r="I140">
        <f t="shared" si="22"/>
        <v>5.4431264204238232</v>
      </c>
      <c r="J140" s="26">
        <f t="shared" si="23"/>
        <v>6</v>
      </c>
      <c r="K140" s="44">
        <f t="shared" si="33"/>
        <v>-6.25</v>
      </c>
      <c r="L140" s="29" t="str">
        <f t="shared" si="24"/>
        <v>R6 =</v>
      </c>
      <c r="M140" s="259">
        <f t="shared" si="30"/>
        <v>316.22776601683836</v>
      </c>
      <c r="N140" s="29" t="str">
        <f t="shared" si="25"/>
        <v>R206 =</v>
      </c>
      <c r="O140" s="259">
        <f t="shared" si="31"/>
        <v>5.4431264204238232</v>
      </c>
      <c r="P140" s="230">
        <f t="shared" si="32"/>
        <v>0</v>
      </c>
      <c r="R140" s="201" t="str">
        <f t="shared" si="27"/>
        <v>R6 =</v>
      </c>
      <c r="S140" s="200" t="str">
        <f>СтандВерт!Y17</f>
        <v>316</v>
      </c>
      <c r="T140" s="243">
        <f>СтандВерт!Q17</f>
        <v>7.2025938679347687E-2</v>
      </c>
      <c r="U140" s="203"/>
      <c r="V140" s="206" t="str">
        <f t="shared" si="28"/>
        <v>R206 =</v>
      </c>
      <c r="W140" s="205" t="str">
        <f>СтандГориз!Y17</f>
        <v>5.36</v>
      </c>
      <c r="X140" s="246">
        <f>СтандГориз!Q17</f>
        <v>1.5271815130347524</v>
      </c>
      <c r="Y140" s="214"/>
      <c r="AA140" s="268" t="s">
        <v>215</v>
      </c>
      <c r="AB140" s="263" t="s">
        <v>214</v>
      </c>
      <c r="AC140" s="264"/>
    </row>
    <row r="141" spans="1:30" x14ac:dyDescent="0.3">
      <c r="A141" s="17">
        <v>7</v>
      </c>
      <c r="B141">
        <v>6</v>
      </c>
      <c r="C141">
        <f t="shared" si="17"/>
        <v>7.5</v>
      </c>
      <c r="D141">
        <f t="shared" si="18"/>
        <v>8.8100663298478317</v>
      </c>
      <c r="E141">
        <f t="shared" si="29"/>
        <v>0.36265751679803127</v>
      </c>
      <c r="F141">
        <f t="shared" si="19"/>
        <v>0.42169650342858217</v>
      </c>
      <c r="G141">
        <f t="shared" si="20"/>
        <v>2426.2492104829089</v>
      </c>
      <c r="H141">
        <f t="shared" si="21"/>
        <v>1769.2108288690722</v>
      </c>
      <c r="I141">
        <f t="shared" si="22"/>
        <v>41.776900539604867</v>
      </c>
      <c r="J141" s="26">
        <f t="shared" si="23"/>
        <v>7</v>
      </c>
      <c r="K141" s="44">
        <f t="shared" si="33"/>
        <v>-7.5</v>
      </c>
      <c r="L141" s="29" t="str">
        <f t="shared" si="24"/>
        <v>R7 =</v>
      </c>
      <c r="M141" s="259">
        <f t="shared" si="30"/>
        <v>273.84196342643645</v>
      </c>
      <c r="N141" s="29" t="str">
        <f t="shared" si="25"/>
        <v>R207 =</v>
      </c>
      <c r="O141" s="259">
        <f t="shared" si="31"/>
        <v>41.776900539604867</v>
      </c>
      <c r="P141" s="230">
        <f t="shared" si="32"/>
        <v>0</v>
      </c>
      <c r="R141" s="201" t="str">
        <f t="shared" si="27"/>
        <v>R7 =</v>
      </c>
      <c r="S141" s="200" t="str">
        <f>СтандВерт!Y18</f>
        <v>274</v>
      </c>
      <c r="T141" s="243">
        <f>СтандВерт!Q18</f>
        <v>5.7710867825414118E-2</v>
      </c>
      <c r="U141" s="203"/>
      <c r="V141" s="206" t="str">
        <f t="shared" si="28"/>
        <v>R207 =</v>
      </c>
      <c r="W141" s="205" t="str">
        <f>СтандГориз!Y18</f>
        <v>42.2</v>
      </c>
      <c r="X141" s="246">
        <f>СтандГориз!Q18</f>
        <v>1.0127593357339517</v>
      </c>
      <c r="Y141" s="214"/>
      <c r="AA141" s="268" t="s">
        <v>213</v>
      </c>
      <c r="AB141" s="263" t="s">
        <v>26</v>
      </c>
      <c r="AC141" s="264"/>
    </row>
    <row r="142" spans="1:30" x14ac:dyDescent="0.3">
      <c r="A142" s="17">
        <v>8</v>
      </c>
      <c r="B142">
        <v>7</v>
      </c>
      <c r="C142">
        <f t="shared" si="17"/>
        <v>8.75</v>
      </c>
      <c r="D142">
        <f t="shared" si="18"/>
        <v>10.060066329847832</v>
      </c>
      <c r="E142">
        <f t="shared" si="29"/>
        <v>0.31404847114544865</v>
      </c>
      <c r="F142">
        <f t="shared" si="19"/>
        <v>0.36517412725483761</v>
      </c>
      <c r="G142">
        <f t="shared" si="20"/>
        <v>2663.3865810490747</v>
      </c>
      <c r="H142">
        <f t="shared" si="21"/>
        <v>1532.0734583029064</v>
      </c>
      <c r="I142">
        <f t="shared" si="22"/>
        <v>100.80825527522347</v>
      </c>
      <c r="J142" s="26">
        <f t="shared" si="23"/>
        <v>8</v>
      </c>
      <c r="K142" s="44">
        <f t="shared" si="33"/>
        <v>-8.75</v>
      </c>
      <c r="L142" s="29" t="str">
        <f t="shared" si="24"/>
        <v>R8 =</v>
      </c>
      <c r="M142" s="259">
        <f t="shared" si="30"/>
        <v>237.13737056616583</v>
      </c>
      <c r="N142" s="29" t="str">
        <f t="shared" si="25"/>
        <v>R208 =</v>
      </c>
      <c r="O142" s="259">
        <f t="shared" si="31"/>
        <v>100.80825527522347</v>
      </c>
      <c r="P142" s="230">
        <f t="shared" si="32"/>
        <v>0</v>
      </c>
      <c r="R142" s="201" t="str">
        <f t="shared" si="27"/>
        <v>R8 =</v>
      </c>
      <c r="S142" s="200" t="str">
        <f>СтандВерт!Y19</f>
        <v>237</v>
      </c>
      <c r="T142" s="243">
        <f>СтандВерт!Q19</f>
        <v>5.7928687426134197E-2</v>
      </c>
      <c r="U142" s="203"/>
      <c r="V142" s="206" t="str">
        <f t="shared" si="28"/>
        <v>R208 =</v>
      </c>
      <c r="W142" s="205" t="str">
        <f>СтандГориз!Y19</f>
        <v>100</v>
      </c>
      <c r="X142" s="246">
        <f>СтандГориз!Q19</f>
        <v>0.80177488740064051</v>
      </c>
      <c r="Y142" s="214"/>
      <c r="AA142" s="268" t="s">
        <v>212</v>
      </c>
      <c r="AB142" s="263" t="s">
        <v>211</v>
      </c>
      <c r="AC142" s="264"/>
    </row>
    <row r="143" spans="1:30" ht="15" thickBot="1" x14ac:dyDescent="0.35">
      <c r="A143" s="17">
        <v>9</v>
      </c>
      <c r="B143">
        <v>8</v>
      </c>
      <c r="C143">
        <f t="shared" si="17"/>
        <v>10</v>
      </c>
      <c r="D143">
        <f t="shared" si="18"/>
        <v>11.310066329847832</v>
      </c>
      <c r="E143">
        <f t="shared" si="29"/>
        <v>0.27195477181773142</v>
      </c>
      <c r="F143">
        <f t="shared" si="19"/>
        <v>0.31622776601683783</v>
      </c>
      <c r="G143">
        <f t="shared" si="20"/>
        <v>2868.7390836947898</v>
      </c>
      <c r="H143">
        <f t="shared" si="21"/>
        <v>1326.7209556571916</v>
      </c>
      <c r="I143">
        <f t="shared" si="22"/>
        <v>172.60008800233629</v>
      </c>
      <c r="J143" s="26">
        <f t="shared" si="23"/>
        <v>9</v>
      </c>
      <c r="K143" s="44">
        <f t="shared" si="33"/>
        <v>-10</v>
      </c>
      <c r="L143" s="29" t="str">
        <f t="shared" si="24"/>
        <v>R9 =</v>
      </c>
      <c r="M143" s="259">
        <f t="shared" si="30"/>
        <v>205.35250264571505</v>
      </c>
      <c r="N143" s="29" t="str">
        <f t="shared" si="25"/>
        <v>R209 =</v>
      </c>
      <c r="O143" s="259">
        <f t="shared" si="31"/>
        <v>172.60008800233629</v>
      </c>
      <c r="P143" s="230">
        <f t="shared" si="32"/>
        <v>0</v>
      </c>
      <c r="R143" s="201" t="str">
        <f t="shared" si="27"/>
        <v>R9 =</v>
      </c>
      <c r="S143" s="200" t="str">
        <f>СтандВерт!Y20</f>
        <v>205</v>
      </c>
      <c r="T143" s="243">
        <f>СтандВерт!Q20</f>
        <v>0.17165734099827601</v>
      </c>
      <c r="U143" s="203"/>
      <c r="V143" s="206" t="str">
        <f t="shared" si="28"/>
        <v>R209 =</v>
      </c>
      <c r="W143" s="205" t="str">
        <f>СтандГориз!Y20</f>
        <v>169</v>
      </c>
      <c r="X143" s="246">
        <f>СтандГориз!Q20</f>
        <v>2.0857973156349505</v>
      </c>
      <c r="Y143" s="214"/>
      <c r="AA143" s="269" t="s">
        <v>210</v>
      </c>
      <c r="AB143" s="265" t="s">
        <v>209</v>
      </c>
      <c r="AC143" s="266"/>
    </row>
    <row r="144" spans="1:30" ht="15" thickTop="1" x14ac:dyDescent="0.3">
      <c r="A144" s="17">
        <v>10</v>
      </c>
      <c r="B144">
        <v>9</v>
      </c>
      <c r="C144">
        <f t="shared" si="17"/>
        <v>11.25</v>
      </c>
      <c r="D144">
        <f t="shared" si="18"/>
        <v>12.560066329847832</v>
      </c>
      <c r="E144">
        <f t="shared" si="29"/>
        <v>0.23550312996168277</v>
      </c>
      <c r="F144">
        <f t="shared" si="19"/>
        <v>0.27384196342643602</v>
      </c>
      <c r="G144">
        <f t="shared" si="20"/>
        <v>3046.5670246986824</v>
      </c>
      <c r="H144">
        <f t="shared" si="21"/>
        <v>1148.8930146532991</v>
      </c>
      <c r="I144">
        <f t="shared" si="22"/>
        <v>250.27165603970548</v>
      </c>
      <c r="J144" s="26">
        <f t="shared" si="23"/>
        <v>10</v>
      </c>
      <c r="K144" s="44">
        <f t="shared" si="33"/>
        <v>-11.25</v>
      </c>
      <c r="L144" s="29" t="str">
        <f t="shared" si="24"/>
        <v>R10 =</v>
      </c>
      <c r="M144" s="259">
        <f t="shared" si="30"/>
        <v>177.82794100389265</v>
      </c>
      <c r="N144" s="29" t="str">
        <f t="shared" si="25"/>
        <v>R210 =</v>
      </c>
      <c r="O144" s="259">
        <f t="shared" si="31"/>
        <v>250.27165603970548</v>
      </c>
      <c r="P144" s="230">
        <f t="shared" si="32"/>
        <v>0</v>
      </c>
      <c r="R144" s="201" t="str">
        <f t="shared" si="27"/>
        <v>R10 =</v>
      </c>
      <c r="S144" s="200" t="str">
        <f>СтандВерт!Y21</f>
        <v>178</v>
      </c>
      <c r="T144" s="243">
        <f>СтандВерт!Q21</f>
        <v>9.6755883881929725E-2</v>
      </c>
      <c r="U144" s="203"/>
      <c r="V144" s="206" t="str">
        <f t="shared" si="28"/>
        <v>R210 =</v>
      </c>
      <c r="W144" s="205" t="str">
        <f>СтандГориз!Y21</f>
        <v>249</v>
      </c>
      <c r="X144" s="246">
        <f>СтандГориз!Q21</f>
        <v>0.5081102909646823</v>
      </c>
      <c r="Y144" s="214"/>
    </row>
    <row r="145" spans="1:25" x14ac:dyDescent="0.3">
      <c r="A145" s="17">
        <v>11</v>
      </c>
      <c r="B145">
        <v>10</v>
      </c>
      <c r="C145">
        <f t="shared" si="17"/>
        <v>12.5</v>
      </c>
      <c r="D145">
        <f t="shared" si="18"/>
        <v>13.810066329847832</v>
      </c>
      <c r="E145">
        <f t="shared" si="29"/>
        <v>0.20393730858644615</v>
      </c>
      <c r="F145">
        <f t="shared" si="19"/>
        <v>0.23713737056616543</v>
      </c>
      <c r="G145">
        <f t="shared" si="20"/>
        <v>3200.5596773046314</v>
      </c>
      <c r="H145">
        <f t="shared" si="21"/>
        <v>994.90036204734986</v>
      </c>
      <c r="I145">
        <f t="shared" si="22"/>
        <v>329.15762453031732</v>
      </c>
      <c r="J145" s="26">
        <f t="shared" si="23"/>
        <v>11</v>
      </c>
      <c r="K145" s="44">
        <f t="shared" si="33"/>
        <v>-12.5</v>
      </c>
      <c r="L145" s="29" t="str">
        <f t="shared" si="24"/>
        <v>R11 =</v>
      </c>
      <c r="M145" s="259">
        <f t="shared" si="30"/>
        <v>153.99265260594893</v>
      </c>
      <c r="N145" s="29" t="str">
        <f t="shared" si="25"/>
        <v>R211 =</v>
      </c>
      <c r="O145" s="259">
        <f t="shared" si="31"/>
        <v>329.15762453031732</v>
      </c>
      <c r="P145" s="230">
        <f t="shared" si="32"/>
        <v>0</v>
      </c>
      <c r="R145" s="201" t="str">
        <f t="shared" si="27"/>
        <v>R11 =</v>
      </c>
      <c r="S145" s="200" t="str">
        <f>СтандВерт!Y22</f>
        <v>154</v>
      </c>
      <c r="T145" s="243">
        <f>СтандВерт!Q22</f>
        <v>4.7712627367150233E-3</v>
      </c>
      <c r="U145" s="203"/>
      <c r="V145" s="206" t="str">
        <f t="shared" si="28"/>
        <v>R211 =</v>
      </c>
      <c r="W145" s="205" t="str">
        <f>СтандГориз!Y22</f>
        <v>330</v>
      </c>
      <c r="X145" s="246">
        <f>СтандГориз!Q22</f>
        <v>0.25591856512049027</v>
      </c>
      <c r="Y145" s="214"/>
    </row>
    <row r="146" spans="1:25" x14ac:dyDescent="0.3">
      <c r="A146" s="17">
        <v>12</v>
      </c>
      <c r="B146">
        <v>11</v>
      </c>
      <c r="C146">
        <f t="shared" si="17"/>
        <v>13.75</v>
      </c>
      <c r="D146">
        <f t="shared" si="18"/>
        <v>15.060066329847832</v>
      </c>
      <c r="E146">
        <f t="shared" si="29"/>
        <v>0.17660243343793472</v>
      </c>
      <c r="F146">
        <f t="shared" si="19"/>
        <v>0.20535250264571456</v>
      </c>
      <c r="G146">
        <f t="shared" si="20"/>
        <v>3333.9118205209638</v>
      </c>
      <c r="H146">
        <f t="shared" si="21"/>
        <v>861.54821883101749</v>
      </c>
      <c r="I146">
        <f t="shared" si="22"/>
        <v>406.18770024639628</v>
      </c>
      <c r="J146" s="26">
        <f t="shared" si="23"/>
        <v>12</v>
      </c>
      <c r="K146" s="44">
        <f t="shared" si="33"/>
        <v>-13.75</v>
      </c>
      <c r="L146" s="29" t="str">
        <f t="shared" si="24"/>
        <v>R12 =</v>
      </c>
      <c r="M146" s="259">
        <f t="shared" si="30"/>
        <v>133.35214321633248</v>
      </c>
      <c r="N146" s="29" t="str">
        <f t="shared" si="25"/>
        <v>R212 =</v>
      </c>
      <c r="O146" s="259">
        <f t="shared" si="31"/>
        <v>406.18770024639628</v>
      </c>
      <c r="P146" s="230">
        <f t="shared" si="32"/>
        <v>0</v>
      </c>
      <c r="R146" s="201" t="str">
        <f t="shared" si="27"/>
        <v>R12 =</v>
      </c>
      <c r="S146" s="200" t="str">
        <f>СтандВерт!Y23</f>
        <v>133</v>
      </c>
      <c r="T146" s="243">
        <f>СтандВерт!Q23</f>
        <v>0.2640701587834321</v>
      </c>
      <c r="U146" s="203"/>
      <c r="V146" s="206" t="str">
        <f t="shared" si="28"/>
        <v>R212 =</v>
      </c>
      <c r="W146" s="205" t="str">
        <f>СтандГориз!Y23</f>
        <v>402</v>
      </c>
      <c r="X146" s="246">
        <f>СтандГориз!Q23</f>
        <v>1.0309766257954112</v>
      </c>
      <c r="Y146" s="214"/>
    </row>
    <row r="147" spans="1:25" x14ac:dyDescent="0.3">
      <c r="A147" s="17">
        <v>13</v>
      </c>
      <c r="B147">
        <v>12</v>
      </c>
      <c r="C147">
        <f t="shared" si="17"/>
        <v>15</v>
      </c>
      <c r="D147">
        <f t="shared" si="18"/>
        <v>16.310066329847832</v>
      </c>
      <c r="E147">
        <f t="shared" si="29"/>
        <v>0.15293140677582209</v>
      </c>
      <c r="F147">
        <f t="shared" si="19"/>
        <v>0.17782794100389221</v>
      </c>
      <c r="G147">
        <f t="shared" si="20"/>
        <v>3449.39001898991</v>
      </c>
      <c r="H147">
        <f t="shared" si="21"/>
        <v>746.07002036207143</v>
      </c>
      <c r="I147">
        <f t="shared" si="22"/>
        <v>479.43030643927045</v>
      </c>
      <c r="J147" s="26">
        <f t="shared" si="23"/>
        <v>13</v>
      </c>
      <c r="K147" s="44">
        <f t="shared" si="33"/>
        <v>-15</v>
      </c>
      <c r="L147" s="29" t="str">
        <f t="shared" si="24"/>
        <v>R13 =</v>
      </c>
      <c r="M147" s="259">
        <f t="shared" si="30"/>
        <v>115.47819846894618</v>
      </c>
      <c r="N147" s="29" t="str">
        <f t="shared" si="25"/>
        <v>R213 =</v>
      </c>
      <c r="O147" s="259">
        <f t="shared" si="31"/>
        <v>479.43030643927045</v>
      </c>
      <c r="P147" s="230">
        <f t="shared" si="32"/>
        <v>0</v>
      </c>
      <c r="R147" s="201" t="str">
        <f t="shared" si="27"/>
        <v>R13 =</v>
      </c>
      <c r="S147" s="200" t="str">
        <f>СтандВерт!Y24</f>
        <v>115</v>
      </c>
      <c r="T147" s="243">
        <f>СтандВерт!Q24</f>
        <v>0.4141028135927925</v>
      </c>
      <c r="U147" s="203"/>
      <c r="V147" s="206" t="str">
        <f t="shared" si="28"/>
        <v>R213 =</v>
      </c>
      <c r="W147" s="205" t="str">
        <f>СтандГориз!Y24</f>
        <v>487</v>
      </c>
      <c r="X147" s="246">
        <f>СтандГориз!Q24</f>
        <v>1.5788934197651525</v>
      </c>
      <c r="Y147" s="214"/>
    </row>
    <row r="148" spans="1:25" x14ac:dyDescent="0.3">
      <c r="A148" s="17">
        <v>14</v>
      </c>
      <c r="B148">
        <v>13</v>
      </c>
      <c r="C148">
        <f t="shared" si="17"/>
        <v>16.25</v>
      </c>
      <c r="D148">
        <f t="shared" si="18"/>
        <v>17.560066329847832</v>
      </c>
      <c r="E148">
        <f t="shared" si="29"/>
        <v>0.13243314218912769</v>
      </c>
      <c r="F148">
        <f t="shared" si="19"/>
        <v>0.15399265260594913</v>
      </c>
      <c r="G148">
        <f t="shared" si="20"/>
        <v>3549.3900189899095</v>
      </c>
      <c r="H148">
        <f t="shared" si="21"/>
        <v>646.07002036207132</v>
      </c>
      <c r="I148">
        <f t="shared" si="22"/>
        <v>547.75808036371768</v>
      </c>
      <c r="J148" s="26">
        <f t="shared" si="23"/>
        <v>14</v>
      </c>
      <c r="K148" s="44">
        <f t="shared" si="33"/>
        <v>-16.25</v>
      </c>
      <c r="L148" s="29" t="str">
        <f t="shared" si="24"/>
        <v>R14 =</v>
      </c>
      <c r="M148" s="259">
        <f t="shared" si="30"/>
        <v>99.999999999999545</v>
      </c>
      <c r="N148" s="29" t="str">
        <f t="shared" si="25"/>
        <v>R214 =</v>
      </c>
      <c r="O148" s="259">
        <f t="shared" si="31"/>
        <v>547.75808036371768</v>
      </c>
      <c r="P148" s="230">
        <f t="shared" si="32"/>
        <v>0</v>
      </c>
      <c r="R148" s="201" t="str">
        <f t="shared" si="27"/>
        <v>R14 =</v>
      </c>
      <c r="S148" s="200" t="str">
        <f>СтандВерт!Y25</f>
        <v>100</v>
      </c>
      <c r="T148" s="243">
        <f>СтандВерт!Q25</f>
        <v>4.5474735088646614E-13</v>
      </c>
      <c r="U148" s="203"/>
      <c r="V148" s="206" t="str">
        <f t="shared" si="28"/>
        <v>R214 =</v>
      </c>
      <c r="W148" s="205" t="str">
        <f>СтандГориз!Y25</f>
        <v>536</v>
      </c>
      <c r="X148" s="246">
        <f>СтандГориз!Q25</f>
        <v>2.1465827315427606</v>
      </c>
      <c r="Y148" s="214"/>
    </row>
    <row r="149" spans="1:25" x14ac:dyDescent="0.3">
      <c r="A149" s="17">
        <v>15</v>
      </c>
      <c r="B149">
        <v>14</v>
      </c>
      <c r="C149">
        <f t="shared" si="17"/>
        <v>17.5</v>
      </c>
      <c r="D149">
        <f t="shared" si="18"/>
        <v>18.810066329847832</v>
      </c>
      <c r="E149">
        <f t="shared" si="29"/>
        <v>0.11468237636625529</v>
      </c>
      <c r="F149">
        <f t="shared" si="19"/>
        <v>0.13335214321633237</v>
      </c>
      <c r="G149">
        <f t="shared" si="20"/>
        <v>3635.9864513259163</v>
      </c>
      <c r="H149">
        <f t="shared" si="21"/>
        <v>559.47358802606493</v>
      </c>
      <c r="I149">
        <f t="shared" si="22"/>
        <v>610.60369376899871</v>
      </c>
      <c r="J149" s="26">
        <f t="shared" si="23"/>
        <v>15</v>
      </c>
      <c r="K149" s="44">
        <f t="shared" si="33"/>
        <v>-17.5</v>
      </c>
      <c r="L149" s="29" t="str">
        <f t="shared" si="24"/>
        <v>R15 =</v>
      </c>
      <c r="M149" s="259">
        <f t="shared" si="30"/>
        <v>86.596432336006728</v>
      </c>
      <c r="N149" s="29" t="str">
        <f t="shared" si="25"/>
        <v>R215 =</v>
      </c>
      <c r="O149" s="259">
        <f t="shared" si="31"/>
        <v>610.60369376899871</v>
      </c>
      <c r="P149" s="230">
        <f t="shared" si="32"/>
        <v>0</v>
      </c>
      <c r="R149" s="201" t="str">
        <f t="shared" si="27"/>
        <v>R15 =</v>
      </c>
      <c r="S149" s="200" t="str">
        <f>СтандВерт!Y26</f>
        <v>86.6</v>
      </c>
      <c r="T149" s="243">
        <f>СтандВерт!Q26</f>
        <v>4.1198741068488474E-3</v>
      </c>
      <c r="U149" s="203"/>
      <c r="V149" s="206" t="str">
        <f t="shared" si="28"/>
        <v>R215 =</v>
      </c>
      <c r="W149" s="205" t="str">
        <f>СтандГориз!Y26</f>
        <v>619</v>
      </c>
      <c r="X149" s="246">
        <f>СтандГориз!Q26</f>
        <v>1.3750827773697925</v>
      </c>
      <c r="Y149" s="214"/>
    </row>
    <row r="150" spans="1:25" x14ac:dyDescent="0.3">
      <c r="A150" s="17">
        <v>16</v>
      </c>
      <c r="B150">
        <v>15</v>
      </c>
      <c r="C150">
        <f t="shared" si="17"/>
        <v>18.75</v>
      </c>
      <c r="D150">
        <f t="shared" si="18"/>
        <v>20.060066329847832</v>
      </c>
      <c r="E150">
        <f t="shared" si="29"/>
        <v>9.9310846451328622E-2</v>
      </c>
      <c r="F150">
        <f t="shared" si="19"/>
        <v>0.11547819846894579</v>
      </c>
      <c r="G150">
        <f t="shared" si="20"/>
        <v>3710.9758722591619</v>
      </c>
      <c r="H150">
        <f t="shared" si="21"/>
        <v>484.48416709281923</v>
      </c>
      <c r="I150">
        <f t="shared" si="22"/>
        <v>667.78251311918962</v>
      </c>
      <c r="J150" s="26">
        <f t="shared" si="23"/>
        <v>16</v>
      </c>
      <c r="K150" s="44">
        <f t="shared" si="33"/>
        <v>-18.75</v>
      </c>
      <c r="L150" s="29" t="str">
        <f t="shared" si="24"/>
        <v>R16 =</v>
      </c>
      <c r="M150" s="259">
        <f t="shared" si="30"/>
        <v>74.989420933245583</v>
      </c>
      <c r="N150" s="29" t="str">
        <f t="shared" si="25"/>
        <v>R216 =</v>
      </c>
      <c r="O150" s="259">
        <f t="shared" si="31"/>
        <v>667.78251311918962</v>
      </c>
      <c r="P150" s="230">
        <f t="shared" si="32"/>
        <v>0</v>
      </c>
      <c r="R150" s="201" t="str">
        <f t="shared" si="27"/>
        <v>R16 =</v>
      </c>
      <c r="S150" s="200" t="str">
        <f>СтандВерт!Y27</f>
        <v>75.0</v>
      </c>
      <c r="T150" s="243">
        <f>СтандВерт!Q27</f>
        <v>1.4107412249301565E-2</v>
      </c>
      <c r="U150" s="203"/>
      <c r="V150" s="206" t="str">
        <f t="shared" si="28"/>
        <v>R216 =</v>
      </c>
      <c r="W150" s="205" t="str">
        <f>СтандГориз!Y27</f>
        <v>680</v>
      </c>
      <c r="X150" s="246">
        <f>СтандГориз!Q27</f>
        <v>1.829560768781278</v>
      </c>
      <c r="Y150" s="214"/>
    </row>
    <row r="151" spans="1:25" x14ac:dyDescent="0.3">
      <c r="A151" s="17">
        <v>17</v>
      </c>
      <c r="B151">
        <v>16</v>
      </c>
      <c r="C151">
        <f t="shared" si="17"/>
        <v>20</v>
      </c>
      <c r="D151">
        <f t="shared" si="18"/>
        <v>21.310066329847832</v>
      </c>
      <c r="E151">
        <f t="shared" si="29"/>
        <v>8.5999649949540166E-2</v>
      </c>
      <c r="F151">
        <f t="shared" si="19"/>
        <v>0.1</v>
      </c>
      <c r="G151">
        <f t="shared" si="20"/>
        <v>3775.9140354167835</v>
      </c>
      <c r="H151">
        <f t="shared" si="21"/>
        <v>419.54600393519814</v>
      </c>
      <c r="I151">
        <f t="shared" si="22"/>
        <v>719.36460928495046</v>
      </c>
      <c r="J151" s="26">
        <f t="shared" si="23"/>
        <v>17</v>
      </c>
      <c r="K151" s="44">
        <f t="shared" si="33"/>
        <v>-20</v>
      </c>
      <c r="L151" s="29" t="str">
        <f t="shared" si="24"/>
        <v>R17 =</v>
      </c>
      <c r="M151" s="259">
        <f t="shared" si="30"/>
        <v>64.938163157621602</v>
      </c>
      <c r="N151" s="29" t="str">
        <f t="shared" si="25"/>
        <v>R217 =</v>
      </c>
      <c r="O151" s="259">
        <f t="shared" si="31"/>
        <v>719.36460928495046</v>
      </c>
      <c r="P151" s="230">
        <f t="shared" si="32"/>
        <v>0</v>
      </c>
      <c r="R151" s="201" t="str">
        <f t="shared" si="27"/>
        <v>R17 =</v>
      </c>
      <c r="S151" s="200" t="str">
        <f>СтандВерт!Y28</f>
        <v>64.9</v>
      </c>
      <c r="T151" s="243">
        <f>СтандВерт!Q28</f>
        <v>5.8768458739685669E-2</v>
      </c>
      <c r="U151" s="203"/>
      <c r="V151" s="206" t="str">
        <f t="shared" si="28"/>
        <v>R217 =</v>
      </c>
      <c r="W151" s="205" t="str">
        <f>СтандГориз!Y28</f>
        <v>715</v>
      </c>
      <c r="X151" s="246">
        <f>СтандГориз!Q28</f>
        <v>0.6067311664510282</v>
      </c>
      <c r="Y151" s="214"/>
    </row>
    <row r="152" spans="1:25" x14ac:dyDescent="0.3">
      <c r="A152" s="17">
        <v>18</v>
      </c>
      <c r="B152">
        <v>17</v>
      </c>
      <c r="C152">
        <f t="shared" si="17"/>
        <v>21.25</v>
      </c>
      <c r="D152">
        <f t="shared" si="18"/>
        <v>22.560066329847832</v>
      </c>
      <c r="E152">
        <f t="shared" si="29"/>
        <v>7.4472628677756003E-2</v>
      </c>
      <c r="F152">
        <f t="shared" si="19"/>
        <v>8.6596432336006515E-2</v>
      </c>
      <c r="G152">
        <f t="shared" si="20"/>
        <v>3832.148167935818</v>
      </c>
      <c r="H152">
        <f t="shared" si="21"/>
        <v>363.31187141616306</v>
      </c>
      <c r="I152">
        <f t="shared" si="22"/>
        <v>765.58310450733325</v>
      </c>
      <c r="J152" s="26">
        <f t="shared" si="23"/>
        <v>18</v>
      </c>
      <c r="K152" s="44">
        <f t="shared" si="33"/>
        <v>-21.25</v>
      </c>
      <c r="L152" s="29" t="str">
        <f t="shared" si="24"/>
        <v>R18 =</v>
      </c>
      <c r="M152" s="259">
        <f t="shared" si="30"/>
        <v>56.234132519034574</v>
      </c>
      <c r="N152" s="29" t="str">
        <f t="shared" si="25"/>
        <v>R218 =</v>
      </c>
      <c r="O152" s="259">
        <f t="shared" si="31"/>
        <v>765.58310450733325</v>
      </c>
      <c r="P152" s="230">
        <f t="shared" si="32"/>
        <v>0</v>
      </c>
      <c r="R152" s="201" t="str">
        <f t="shared" si="27"/>
        <v>R18 =</v>
      </c>
      <c r="S152" s="200" t="str">
        <f>СтандВерт!Y29</f>
        <v>56.2</v>
      </c>
      <c r="T152" s="243">
        <f>СтандВерт!Q29</f>
        <v>6.0697155811940247E-2</v>
      </c>
      <c r="U152" s="203"/>
      <c r="V152" s="206" t="str">
        <f t="shared" si="28"/>
        <v>R218 =</v>
      </c>
      <c r="W152" s="205" t="str">
        <f>СтандГориз!Y29</f>
        <v>750</v>
      </c>
      <c r="X152" s="246">
        <f>СтандГориз!Q29</f>
        <v>2.0354556436249021</v>
      </c>
      <c r="Y152" s="214"/>
    </row>
    <row r="153" spans="1:25" x14ac:dyDescent="0.3">
      <c r="A153" s="17">
        <v>19</v>
      </c>
      <c r="B153">
        <v>18</v>
      </c>
      <c r="C153">
        <f t="shared" si="17"/>
        <v>22.5</v>
      </c>
      <c r="D153">
        <f t="shared" si="18"/>
        <v>23.810066329847832</v>
      </c>
      <c r="E153">
        <f t="shared" si="29"/>
        <v>6.4490639501778385E-2</v>
      </c>
      <c r="F153">
        <f t="shared" si="19"/>
        <v>7.4989420933245579E-2</v>
      </c>
      <c r="G153">
        <f t="shared" si="20"/>
        <v>3880.8449204524045</v>
      </c>
      <c r="H153">
        <f t="shared" si="21"/>
        <v>314.61511889957677</v>
      </c>
      <c r="I153">
        <f t="shared" si="22"/>
        <v>806.76918861238573</v>
      </c>
      <c r="J153" s="26">
        <f t="shared" si="23"/>
        <v>19</v>
      </c>
      <c r="K153" s="44">
        <f t="shared" si="33"/>
        <v>-22.5</v>
      </c>
      <c r="L153" s="29" t="str">
        <f t="shared" si="24"/>
        <v>R19 =</v>
      </c>
      <c r="M153" s="259">
        <f t="shared" si="30"/>
        <v>48.696752516586457</v>
      </c>
      <c r="N153" s="29" t="str">
        <f t="shared" si="25"/>
        <v>R219 =</v>
      </c>
      <c r="O153" s="259">
        <f t="shared" si="31"/>
        <v>806.76918861238573</v>
      </c>
      <c r="P153" s="230">
        <f t="shared" si="32"/>
        <v>0</v>
      </c>
      <c r="R153" s="201" t="str">
        <f t="shared" si="27"/>
        <v>R19 =</v>
      </c>
      <c r="S153" s="200" t="str">
        <f>СтандВерт!Y30</f>
        <v>48.7</v>
      </c>
      <c r="T153" s="243">
        <f>СтандВерт!Q30</f>
        <v>6.668788462720429E-3</v>
      </c>
      <c r="U153" s="203"/>
      <c r="V153" s="206" t="str">
        <f t="shared" si="28"/>
        <v>R219 =</v>
      </c>
      <c r="W153" s="205" t="str">
        <f>СтандГориз!Y30</f>
        <v>820</v>
      </c>
      <c r="X153" s="246">
        <f>СтандГориз!Q30</f>
        <v>1.6399748000256171</v>
      </c>
      <c r="Y153" s="214"/>
    </row>
    <row r="154" spans="1:25" x14ac:dyDescent="0.3">
      <c r="A154" s="17">
        <v>20</v>
      </c>
      <c r="B154">
        <v>19</v>
      </c>
      <c r="C154">
        <f t="shared" si="17"/>
        <v>23.75</v>
      </c>
      <c r="D154">
        <f t="shared" si="18"/>
        <v>25.060066329847832</v>
      </c>
      <c r="E154">
        <f t="shared" si="29"/>
        <v>5.5846592999215433E-2</v>
      </c>
      <c r="F154">
        <f t="shared" si="19"/>
        <v>6.4938163157621145E-2</v>
      </c>
      <c r="G154">
        <f t="shared" si="20"/>
        <v>3923.0145707952629</v>
      </c>
      <c r="H154">
        <f t="shared" si="21"/>
        <v>272.44546855671859</v>
      </c>
      <c r="I154">
        <f t="shared" si="22"/>
        <v>843.30663220521865</v>
      </c>
      <c r="J154" s="26">
        <f t="shared" si="23"/>
        <v>20</v>
      </c>
      <c r="K154" s="44">
        <f t="shared" si="33"/>
        <v>-23.75</v>
      </c>
      <c r="L154" s="29" t="str">
        <f t="shared" si="24"/>
        <v>R20 =</v>
      </c>
      <c r="M154" s="259">
        <f t="shared" si="30"/>
        <v>42.169650342858404</v>
      </c>
      <c r="N154" s="29" t="str">
        <f t="shared" si="25"/>
        <v>R220 =</v>
      </c>
      <c r="O154" s="259">
        <f t="shared" si="31"/>
        <v>843.30663220521865</v>
      </c>
      <c r="P154" s="230">
        <f t="shared" si="32"/>
        <v>0</v>
      </c>
      <c r="R154" s="201" t="str">
        <f t="shared" si="27"/>
        <v>R20 =</v>
      </c>
      <c r="S154" s="200" t="str">
        <f>СтандВерт!Y31</f>
        <v>42.2</v>
      </c>
      <c r="T154" s="243">
        <f>СтандВерт!Q31</f>
        <v>7.1970378921434264E-2</v>
      </c>
      <c r="U154" s="203"/>
      <c r="V154" s="206" t="str">
        <f t="shared" si="28"/>
        <v>R220 =</v>
      </c>
      <c r="W154" s="205" t="str">
        <f>СтандГориз!Y31</f>
        <v>825</v>
      </c>
      <c r="X154" s="246">
        <f>СтандГориз!Q31</f>
        <v>2.1708156329029946</v>
      </c>
      <c r="Y154" s="214"/>
    </row>
    <row r="155" spans="1:25" x14ac:dyDescent="0.3">
      <c r="A155" s="17">
        <v>21</v>
      </c>
      <c r="B155">
        <v>20</v>
      </c>
      <c r="C155">
        <f t="shared" si="17"/>
        <v>25</v>
      </c>
      <c r="D155">
        <f t="shared" si="18"/>
        <v>26.310066329847832</v>
      </c>
      <c r="E155">
        <f t="shared" si="29"/>
        <v>4.8361157118530534E-2</v>
      </c>
      <c r="F155">
        <f t="shared" si="19"/>
        <v>5.6234132519034891E-2</v>
      </c>
      <c r="G155">
        <f t="shared" si="20"/>
        <v>3959.531983520747</v>
      </c>
      <c r="H155">
        <f t="shared" si="21"/>
        <v>235.92805583123464</v>
      </c>
      <c r="I155">
        <f t="shared" si="22"/>
        <v>875.60048570309527</v>
      </c>
      <c r="J155" s="26">
        <f t="shared" si="23"/>
        <v>21</v>
      </c>
      <c r="K155" s="44">
        <f t="shared" si="33"/>
        <v>-25</v>
      </c>
      <c r="L155" s="29" t="str">
        <f t="shared" si="24"/>
        <v>R21 =</v>
      </c>
      <c r="M155" s="259">
        <f t="shared" si="30"/>
        <v>36.517412725484064</v>
      </c>
      <c r="N155" s="29" t="str">
        <f t="shared" si="25"/>
        <v>R221 =</v>
      </c>
      <c r="O155" s="259">
        <f t="shared" si="31"/>
        <v>875.60048570309527</v>
      </c>
      <c r="P155" s="230">
        <f t="shared" si="32"/>
        <v>0</v>
      </c>
      <c r="R155" s="201" t="str">
        <f t="shared" si="27"/>
        <v>R21 =</v>
      </c>
      <c r="S155" s="200" t="str">
        <f>СтандВерт!Y32</f>
        <v>36.5</v>
      </c>
      <c r="T155" s="243">
        <f>СтандВерт!Q32</f>
        <v>4.7683349351616264E-2</v>
      </c>
      <c r="U155" s="203"/>
      <c r="V155" s="206" t="str">
        <f t="shared" si="28"/>
        <v>R221 =</v>
      </c>
      <c r="W155" s="205" t="str">
        <f>СтандГориз!Y32</f>
        <v>866</v>
      </c>
      <c r="X155" s="246">
        <f>СтандГориз!Q32</f>
        <v>1.0964459088195015</v>
      </c>
      <c r="Y155" s="214"/>
    </row>
    <row r="156" spans="1:25" x14ac:dyDescent="0.3">
      <c r="A156" s="17">
        <v>22</v>
      </c>
      <c r="B156">
        <v>21</v>
      </c>
      <c r="C156">
        <f t="shared" si="17"/>
        <v>26.25</v>
      </c>
      <c r="D156">
        <f t="shared" si="18"/>
        <v>27.560066329847832</v>
      </c>
      <c r="E156">
        <f t="shared" si="29"/>
        <v>4.1879036701058109E-2</v>
      </c>
      <c r="F156">
        <f t="shared" si="19"/>
        <v>4.8696752516586304E-2</v>
      </c>
      <c r="G156">
        <f t="shared" si="20"/>
        <v>3991.1547601224302</v>
      </c>
      <c r="H156">
        <f t="shared" si="21"/>
        <v>204.30527922955088</v>
      </c>
      <c r="I156">
        <f t="shared" si="22"/>
        <v>904.05603969722381</v>
      </c>
      <c r="J156" s="26">
        <f t="shared" si="23"/>
        <v>22</v>
      </c>
      <c r="K156" s="44">
        <f t="shared" si="33"/>
        <v>-26.25</v>
      </c>
      <c r="L156" s="29" t="str">
        <f t="shared" si="24"/>
        <v>R22 =</v>
      </c>
      <c r="M156" s="259">
        <f t="shared" si="30"/>
        <v>31.622776601683199</v>
      </c>
      <c r="N156" s="29" t="str">
        <f t="shared" si="25"/>
        <v>R222 =</v>
      </c>
      <c r="O156" s="259">
        <f t="shared" si="31"/>
        <v>904.05603969722381</v>
      </c>
      <c r="P156" s="230">
        <f t="shared" si="32"/>
        <v>0</v>
      </c>
      <c r="R156" s="201" t="str">
        <f t="shared" si="27"/>
        <v>R22 =</v>
      </c>
      <c r="S156" s="200" t="str">
        <f>СтандВерт!Y33</f>
        <v>31.6</v>
      </c>
      <c r="T156" s="243">
        <f>СтандВерт!Q33</f>
        <v>7.2025938677331383E-2</v>
      </c>
      <c r="U156" s="203"/>
      <c r="V156" s="206" t="str">
        <f t="shared" si="28"/>
        <v>R222 =</v>
      </c>
      <c r="W156" s="205" t="str">
        <f>СтандГориз!Y33</f>
        <v>909</v>
      </c>
      <c r="X156" s="246">
        <f>СтандГориз!Q33</f>
        <v>0.54686436301359875</v>
      </c>
      <c r="Y156" s="214"/>
    </row>
    <row r="157" spans="1:25" x14ac:dyDescent="0.3">
      <c r="A157" s="17">
        <v>23</v>
      </c>
      <c r="B157">
        <v>22</v>
      </c>
      <c r="C157">
        <f t="shared" si="17"/>
        <v>27.5</v>
      </c>
      <c r="D157">
        <f t="shared" si="18"/>
        <v>28.810066329847832</v>
      </c>
      <c r="E157">
        <f t="shared" si="29"/>
        <v>3.6265751679803115E-2</v>
      </c>
      <c r="F157">
        <f t="shared" si="19"/>
        <v>4.2169650342858203E-2</v>
      </c>
      <c r="G157">
        <f t="shared" si="20"/>
        <v>4018.5389564650741</v>
      </c>
      <c r="H157">
        <f t="shared" si="21"/>
        <v>176.92108288690716</v>
      </c>
      <c r="I157">
        <f t="shared" si="22"/>
        <v>929.06515414679495</v>
      </c>
      <c r="J157" s="26">
        <f t="shared" si="23"/>
        <v>23</v>
      </c>
      <c r="K157" s="44">
        <f t="shared" si="33"/>
        <v>-27.5</v>
      </c>
      <c r="L157" s="29" t="str">
        <f t="shared" si="24"/>
        <v>R23 =</v>
      </c>
      <c r="M157" s="259">
        <f t="shared" si="30"/>
        <v>27.384196342643918</v>
      </c>
      <c r="N157" s="29" t="str">
        <f t="shared" si="25"/>
        <v>R223 =</v>
      </c>
      <c r="O157" s="259">
        <f t="shared" si="31"/>
        <v>929.06515414679495</v>
      </c>
      <c r="P157" s="230">
        <f t="shared" si="32"/>
        <v>0</v>
      </c>
      <c r="R157" s="201" t="str">
        <f t="shared" si="27"/>
        <v>R23 =</v>
      </c>
      <c r="S157" s="200" t="str">
        <f>СтандВерт!Y34</f>
        <v>27.4</v>
      </c>
      <c r="T157" s="243">
        <f>СтандВерт!Q34</f>
        <v>5.7710867824411982E-2</v>
      </c>
      <c r="U157" s="203"/>
      <c r="V157" s="206" t="str">
        <f t="shared" si="28"/>
        <v>R223 =</v>
      </c>
      <c r="W157" s="205" t="str">
        <f>СтандГориз!Y34</f>
        <v>910</v>
      </c>
      <c r="X157" s="246">
        <f>СтандГориз!Q34</f>
        <v>2.052079346825078</v>
      </c>
      <c r="Y157" s="214"/>
    </row>
    <row r="158" spans="1:25" x14ac:dyDescent="0.3">
      <c r="A158" s="17">
        <v>24</v>
      </c>
      <c r="B158">
        <v>23</v>
      </c>
      <c r="C158">
        <f t="shared" si="17"/>
        <v>28.75</v>
      </c>
      <c r="D158">
        <f t="shared" si="18"/>
        <v>30.060066329847832</v>
      </c>
      <c r="E158">
        <f t="shared" si="29"/>
        <v>3.1404847114544866E-2</v>
      </c>
      <c r="F158">
        <f t="shared" si="19"/>
        <v>3.6517412725483762E-2</v>
      </c>
      <c r="G158">
        <f t="shared" si="20"/>
        <v>4042.2526935216906</v>
      </c>
      <c r="H158">
        <f t="shared" si="21"/>
        <v>153.20734583029065</v>
      </c>
      <c r="I158">
        <f t="shared" si="22"/>
        <v>950.99783104510607</v>
      </c>
      <c r="J158" s="26">
        <f t="shared" si="23"/>
        <v>24</v>
      </c>
      <c r="K158" s="44">
        <f t="shared" si="33"/>
        <v>-28.75</v>
      </c>
      <c r="L158" s="29" t="str">
        <f t="shared" si="24"/>
        <v>R24 =</v>
      </c>
      <c r="M158" s="259">
        <f t="shared" si="30"/>
        <v>23.713737056616537</v>
      </c>
      <c r="N158" s="29" t="str">
        <f t="shared" si="25"/>
        <v>R224 =</v>
      </c>
      <c r="O158" s="259">
        <f t="shared" si="31"/>
        <v>950.99783104510607</v>
      </c>
      <c r="P158" s="230">
        <f t="shared" si="32"/>
        <v>0</v>
      </c>
      <c r="R158" s="201" t="str">
        <f t="shared" si="27"/>
        <v>R24 =</v>
      </c>
      <c r="S158" s="200" t="str">
        <f>СтандВерт!Y35</f>
        <v>23.7</v>
      </c>
      <c r="T158" s="243">
        <f>СтандВерт!Q35</f>
        <v>5.7928687425945542E-2</v>
      </c>
      <c r="U158" s="203"/>
      <c r="V158" s="206" t="str">
        <f t="shared" si="28"/>
        <v>R224 =</v>
      </c>
      <c r="W158" s="205" t="str">
        <f>СтандГориз!Y35</f>
        <v>953</v>
      </c>
      <c r="X158" s="246">
        <f>СтандГориз!Q35</f>
        <v>0.21053349329867913</v>
      </c>
      <c r="Y158" s="214"/>
    </row>
    <row r="159" spans="1:25" x14ac:dyDescent="0.3">
      <c r="A159" s="17">
        <v>25</v>
      </c>
      <c r="B159">
        <v>24</v>
      </c>
      <c r="C159">
        <f t="shared" si="17"/>
        <v>30</v>
      </c>
      <c r="D159">
        <f t="shared" si="18"/>
        <v>31.310066329847832</v>
      </c>
      <c r="E159">
        <f t="shared" si="29"/>
        <v>2.7195477181773151E-2</v>
      </c>
      <c r="F159">
        <f t="shared" si="19"/>
        <v>3.1622776601683791E-2</v>
      </c>
      <c r="G159">
        <f t="shared" si="20"/>
        <v>4062.7879437862621</v>
      </c>
      <c r="H159">
        <f t="shared" si="21"/>
        <v>132.67209556571919</v>
      </c>
      <c r="I159">
        <f t="shared" si="22"/>
        <v>970.19747461049144</v>
      </c>
      <c r="J159" s="26">
        <f t="shared" si="23"/>
        <v>25</v>
      </c>
      <c r="K159" s="44">
        <f t="shared" si="33"/>
        <v>-30</v>
      </c>
      <c r="L159" s="29" t="str">
        <f t="shared" si="24"/>
        <v>R25 =</v>
      </c>
      <c r="M159" s="259">
        <f t="shared" si="30"/>
        <v>20.535250264571459</v>
      </c>
      <c r="N159" s="29" t="str">
        <f t="shared" si="25"/>
        <v>R225 =</v>
      </c>
      <c r="O159" s="259">
        <f t="shared" si="31"/>
        <v>970.19747461049144</v>
      </c>
      <c r="P159" s="230">
        <f t="shared" si="32"/>
        <v>0</v>
      </c>
      <c r="R159" s="201" t="str">
        <f t="shared" si="27"/>
        <v>R25 =</v>
      </c>
      <c r="S159" s="200" t="str">
        <f>СтандВерт!Y36</f>
        <v>20.5</v>
      </c>
      <c r="T159" s="243">
        <f>СтандВерт!Q36</f>
        <v>0.17165734099805494</v>
      </c>
      <c r="U159" s="203"/>
      <c r="V159" s="206" t="str">
        <f t="shared" si="28"/>
        <v>R225 =</v>
      </c>
      <c r="W159" s="205" t="str">
        <f>СтандГориз!Y36</f>
        <v>953</v>
      </c>
      <c r="X159" s="246">
        <f>СтандГориз!Q36</f>
        <v>1.7725746624310448</v>
      </c>
      <c r="Y159" s="214"/>
    </row>
    <row r="160" spans="1:25" x14ac:dyDescent="0.3">
      <c r="A160" s="17">
        <v>26</v>
      </c>
      <c r="B160">
        <v>25</v>
      </c>
      <c r="C160">
        <f t="shared" si="17"/>
        <v>31.25</v>
      </c>
      <c r="D160">
        <f t="shared" si="18"/>
        <v>32.560066329847828</v>
      </c>
      <c r="E160">
        <f t="shared" si="29"/>
        <v>2.3550312996168277E-2</v>
      </c>
      <c r="F160">
        <f t="shared" si="19"/>
        <v>2.7384196342643604E-2</v>
      </c>
      <c r="G160">
        <f t="shared" si="20"/>
        <v>4080.5707378866518</v>
      </c>
      <c r="H160">
        <f t="shared" si="21"/>
        <v>114.88930146532992</v>
      </c>
      <c r="I160">
        <f t="shared" si="22"/>
        <v>986.97870498121551</v>
      </c>
      <c r="J160" s="26">
        <f t="shared" si="23"/>
        <v>26</v>
      </c>
      <c r="K160" s="44">
        <f t="shared" si="33"/>
        <v>-31.25</v>
      </c>
      <c r="L160" s="29" t="str">
        <f t="shared" si="24"/>
        <v>R26 =</v>
      </c>
      <c r="M160" s="259">
        <f t="shared" si="30"/>
        <v>17.782794100389765</v>
      </c>
      <c r="N160" s="29" t="str">
        <f t="shared" si="25"/>
        <v>R226 =</v>
      </c>
      <c r="O160" s="259">
        <f t="shared" si="31"/>
        <v>986.97870498121551</v>
      </c>
      <c r="P160" s="230">
        <f t="shared" si="32"/>
        <v>0</v>
      </c>
      <c r="R160" s="201" t="str">
        <f t="shared" si="27"/>
        <v>R26 =</v>
      </c>
      <c r="S160" s="200" t="str">
        <f>СтандВерт!Y37</f>
        <v>17.8</v>
      </c>
      <c r="T160" s="243">
        <f>СтандВерт!Q37</f>
        <v>9.6755883879118043E-2</v>
      </c>
      <c r="U160" s="203"/>
      <c r="V160" s="206" t="str">
        <f t="shared" si="28"/>
        <v>R226 =</v>
      </c>
      <c r="W160" s="205" t="str">
        <f>СтандГориз!Y37</f>
        <v>1.00к</v>
      </c>
      <c r="X160" s="246">
        <f>СтандГориз!Q37</f>
        <v>1.3193086084904244</v>
      </c>
      <c r="Y160" s="214"/>
    </row>
    <row r="161" spans="1:25" x14ac:dyDescent="0.3">
      <c r="A161" s="17">
        <v>27</v>
      </c>
      <c r="B161">
        <v>26</v>
      </c>
      <c r="C161">
        <f t="shared" si="17"/>
        <v>32.5</v>
      </c>
      <c r="D161">
        <f t="shared" si="18"/>
        <v>33.810066329847828</v>
      </c>
      <c r="E161">
        <f t="shared" si="29"/>
        <v>2.0393730858644619E-2</v>
      </c>
      <c r="F161">
        <f t="shared" si="19"/>
        <v>2.371373705661655E-2</v>
      </c>
      <c r="G161">
        <f t="shared" si="20"/>
        <v>4095.9700031472466</v>
      </c>
      <c r="H161">
        <f t="shared" si="21"/>
        <v>99.490036204735006</v>
      </c>
      <c r="I161">
        <f t="shared" si="22"/>
        <v>1001.6269034006571</v>
      </c>
      <c r="J161" s="26">
        <f t="shared" si="23"/>
        <v>27</v>
      </c>
      <c r="K161" s="44">
        <f t="shared" si="33"/>
        <v>-32.5</v>
      </c>
      <c r="L161" s="29" t="str">
        <f t="shared" si="24"/>
        <v>R27 =</v>
      </c>
      <c r="M161" s="259">
        <f t="shared" si="30"/>
        <v>15.399265260594802</v>
      </c>
      <c r="N161" s="29" t="str">
        <f t="shared" si="25"/>
        <v>R227 =</v>
      </c>
      <c r="O161" s="259">
        <f t="shared" si="31"/>
        <v>1001.6269034006571</v>
      </c>
      <c r="P161" s="230">
        <f t="shared" si="32"/>
        <v>0</v>
      </c>
      <c r="R161" s="201" t="str">
        <f t="shared" si="27"/>
        <v>R27 =</v>
      </c>
      <c r="S161" s="200" t="str">
        <f>СтандВерт!Y38</f>
        <v>15.4</v>
      </c>
      <c r="T161" s="243">
        <f>СтандВерт!Q38</f>
        <v>4.7712627373079682E-3</v>
      </c>
      <c r="U161" s="203"/>
      <c r="V161" s="206" t="str">
        <f t="shared" si="28"/>
        <v>R227 =</v>
      </c>
      <c r="W161" s="205" t="str">
        <f>СтандГориз!Y38</f>
        <v>1.00к</v>
      </c>
      <c r="X161" s="246">
        <f>СтандГориз!Q38</f>
        <v>0.16242608850995338</v>
      </c>
      <c r="Y161" s="214"/>
    </row>
    <row r="162" spans="1:25" x14ac:dyDescent="0.3">
      <c r="A162" s="17">
        <v>28</v>
      </c>
      <c r="B162">
        <v>27</v>
      </c>
      <c r="C162">
        <f t="shared" si="17"/>
        <v>33.75</v>
      </c>
      <c r="D162">
        <f t="shared" si="18"/>
        <v>35.060066329847828</v>
      </c>
      <c r="E162">
        <f t="shared" si="29"/>
        <v>1.7660243343793475E-2</v>
      </c>
      <c r="F162">
        <f t="shared" si="19"/>
        <v>2.053525026457146E-2</v>
      </c>
      <c r="G162">
        <f t="shared" si="20"/>
        <v>4109.3052174688792</v>
      </c>
      <c r="H162">
        <f t="shared" si="21"/>
        <v>86.154821883101761</v>
      </c>
      <c r="I162">
        <f t="shared" si="22"/>
        <v>1014.3988970472877</v>
      </c>
      <c r="J162" s="26">
        <f t="shared" si="23"/>
        <v>28</v>
      </c>
      <c r="K162" s="44">
        <f t="shared" si="33"/>
        <v>-33.75</v>
      </c>
      <c r="L162" s="29" t="str">
        <f t="shared" si="24"/>
        <v>R28 =</v>
      </c>
      <c r="M162" s="259">
        <f t="shared" si="30"/>
        <v>13.33521432163252</v>
      </c>
      <c r="N162" s="29" t="str">
        <f t="shared" si="25"/>
        <v>R228 =</v>
      </c>
      <c r="O162" s="259">
        <f t="shared" si="31"/>
        <v>1014.3988970472877</v>
      </c>
      <c r="P162" s="230">
        <f t="shared" si="32"/>
        <v>0</v>
      </c>
      <c r="R162" s="201" t="str">
        <f t="shared" si="27"/>
        <v>R28 =</v>
      </c>
      <c r="S162" s="200" t="str">
        <f>СтандВерт!Y39</f>
        <v>13.3</v>
      </c>
      <c r="T162" s="243">
        <f>СтандВерт!Q39</f>
        <v>0.26407015877798495</v>
      </c>
      <c r="U162" s="203"/>
      <c r="V162" s="206" t="str">
        <f t="shared" si="28"/>
        <v>R228 =</v>
      </c>
      <c r="W162" s="205" t="str">
        <f>СтандГориз!Y39</f>
        <v>1.00к</v>
      </c>
      <c r="X162" s="246">
        <f>СтандГориз!Q39</f>
        <v>1.4194511734190605</v>
      </c>
      <c r="Y162" s="214"/>
    </row>
    <row r="163" spans="1:25" x14ac:dyDescent="0.3">
      <c r="A163" s="17">
        <v>29</v>
      </c>
      <c r="B163">
        <v>28</v>
      </c>
      <c r="C163">
        <f t="shared" si="17"/>
        <v>35</v>
      </c>
      <c r="D163">
        <f t="shared" si="18"/>
        <v>36.310066329847828</v>
      </c>
      <c r="E163">
        <f t="shared" si="29"/>
        <v>1.5293140677582209E-2</v>
      </c>
      <c r="F163">
        <f t="shared" si="19"/>
        <v>1.7782794100389222E-2</v>
      </c>
      <c r="G163">
        <f t="shared" si="20"/>
        <v>4120.8530373157746</v>
      </c>
      <c r="H163">
        <f t="shared" si="21"/>
        <v>74.607002036207149</v>
      </c>
      <c r="I163">
        <f t="shared" si="22"/>
        <v>1025.5243609714216</v>
      </c>
      <c r="J163" s="26">
        <f t="shared" si="23"/>
        <v>29</v>
      </c>
      <c r="K163" s="44">
        <f t="shared" si="33"/>
        <v>-35</v>
      </c>
      <c r="L163" s="29" t="str">
        <f t="shared" si="24"/>
        <v>R29 =</v>
      </c>
      <c r="M163" s="259">
        <f t="shared" si="30"/>
        <v>11.547819846895436</v>
      </c>
      <c r="N163" s="29" t="str">
        <f t="shared" si="25"/>
        <v>R229 =</v>
      </c>
      <c r="O163" s="259">
        <f t="shared" si="31"/>
        <v>1025.5243609714216</v>
      </c>
      <c r="P163" s="230">
        <f t="shared" si="32"/>
        <v>0</v>
      </c>
      <c r="R163" s="201" t="str">
        <f t="shared" si="27"/>
        <v>R29 =</v>
      </c>
      <c r="S163" s="200" t="str">
        <f>СтандВерт!Y40</f>
        <v>11.5</v>
      </c>
      <c r="T163" s="243">
        <f>СтандВерт!Q40</f>
        <v>0.41410281359985146</v>
      </c>
      <c r="U163" s="203"/>
      <c r="V163" s="206" t="str">
        <f t="shared" si="28"/>
        <v>R229 =</v>
      </c>
      <c r="W163" s="205" t="str">
        <f>СтандГориз!Y40</f>
        <v>1.05к</v>
      </c>
      <c r="X163" s="246">
        <f>СтандГориз!Q40</f>
        <v>2.3866462816538041</v>
      </c>
      <c r="Y163" s="214"/>
    </row>
    <row r="164" spans="1:25" x14ac:dyDescent="0.3">
      <c r="A164" s="17">
        <v>30</v>
      </c>
      <c r="B164">
        <v>29</v>
      </c>
      <c r="C164">
        <f t="shared" si="17"/>
        <v>36.25</v>
      </c>
      <c r="D164">
        <f t="shared" si="18"/>
        <v>37.560066329847828</v>
      </c>
      <c r="E164">
        <f t="shared" si="29"/>
        <v>1.3243314218912764E-2</v>
      </c>
      <c r="F164">
        <f t="shared" si="19"/>
        <v>1.5399265260594907E-2</v>
      </c>
      <c r="G164">
        <f t="shared" si="20"/>
        <v>4130.8530373157746</v>
      </c>
      <c r="H164">
        <f t="shared" si="21"/>
        <v>64.607002036207106</v>
      </c>
      <c r="I164">
        <f t="shared" si="22"/>
        <v>1035.2076387106661</v>
      </c>
      <c r="J164" s="26">
        <f t="shared" si="23"/>
        <v>30</v>
      </c>
      <c r="K164" s="44">
        <f t="shared" si="33"/>
        <v>-36.25</v>
      </c>
      <c r="L164" s="29" t="str">
        <f t="shared" si="24"/>
        <v>R30 =</v>
      </c>
      <c r="M164" s="259">
        <f t="shared" si="30"/>
        <v>10</v>
      </c>
      <c r="N164" s="29" t="str">
        <f t="shared" si="25"/>
        <v>R230 =</v>
      </c>
      <c r="O164" s="259">
        <f t="shared" si="31"/>
        <v>1035.2076387106661</v>
      </c>
      <c r="P164" s="230">
        <f t="shared" si="32"/>
        <v>64.607002036207106</v>
      </c>
      <c r="R164" s="201" t="str">
        <f t="shared" si="27"/>
        <v>R30 =</v>
      </c>
      <c r="S164" s="200" t="str">
        <f>СтандВерт!Y41</f>
        <v>10.0</v>
      </c>
      <c r="T164" s="243">
        <f>СтандВерт!Q41</f>
        <v>0</v>
      </c>
      <c r="U164" s="203"/>
      <c r="V164" s="206" t="str">
        <f t="shared" si="28"/>
        <v>R230 =</v>
      </c>
      <c r="W164" s="205" t="str">
        <f>СтандГориз!Y41</f>
        <v>1.05к</v>
      </c>
      <c r="X164" s="246">
        <f>СтандГориз!Q41</f>
        <v>1.4289269839389498</v>
      </c>
      <c r="Y164" s="214"/>
    </row>
    <row r="165" spans="1:25" x14ac:dyDescent="0.3">
      <c r="A165" s="17">
        <v>31</v>
      </c>
      <c r="B165">
        <v>30</v>
      </c>
      <c r="C165">
        <f t="shared" si="17"/>
        <v>37.5</v>
      </c>
      <c r="D165">
        <f t="shared" si="18"/>
        <v>38.810066329847828</v>
      </c>
      <c r="E165">
        <f t="shared" si="29"/>
        <v>1.1468237636625531E-2</v>
      </c>
      <c r="F165">
        <f t="shared" si="19"/>
        <v>1.3335214321633239E-2</v>
      </c>
      <c r="G165">
        <f t="shared" si="20"/>
        <v>4139.5126805493746</v>
      </c>
      <c r="H165">
        <f t="shared" si="21"/>
        <v>55.947358802606495</v>
      </c>
      <c r="I165">
        <f t="shared" si="22"/>
        <v>1043.6297737549596</v>
      </c>
      <c r="J165" s="26">
        <f t="shared" si="23"/>
        <v>31</v>
      </c>
      <c r="K165" s="44">
        <f t="shared" si="33"/>
        <v>-37.5</v>
      </c>
      <c r="L165" s="29" t="str">
        <f t="shared" si="24"/>
        <v>R31 =</v>
      </c>
      <c r="M165" s="259">
        <f t="shared" si="30"/>
        <v>0</v>
      </c>
      <c r="N165" s="29" t="str">
        <f t="shared" si="25"/>
        <v>R231 =</v>
      </c>
      <c r="O165" s="259">
        <f t="shared" si="31"/>
        <v>0</v>
      </c>
      <c r="P165" s="230">
        <f t="shared" si="32"/>
        <v>0</v>
      </c>
      <c r="R165" s="201" t="str">
        <f t="shared" si="27"/>
        <v>R31 =</v>
      </c>
      <c r="S165" s="200" t="str">
        <f>СтандВерт!Y42</f>
        <v>1.00u</v>
      </c>
      <c r="T165" s="243">
        <f>СтандВерт!Q42</f>
        <v>0</v>
      </c>
      <c r="U165" s="203"/>
      <c r="V165" s="206" t="str">
        <f t="shared" si="28"/>
        <v>R231 =</v>
      </c>
      <c r="W165" s="205" t="str">
        <f>СтандГориз!Y42</f>
        <v>1.00u</v>
      </c>
      <c r="X165" s="246">
        <f>СтандГориз!Q42</f>
        <v>0</v>
      </c>
      <c r="Y165" s="214"/>
    </row>
    <row r="166" spans="1:25" x14ac:dyDescent="0.3">
      <c r="A166" s="17">
        <v>32</v>
      </c>
      <c r="B166">
        <v>31</v>
      </c>
      <c r="C166">
        <f t="shared" si="17"/>
        <v>38.75</v>
      </c>
      <c r="D166">
        <f t="shared" si="18"/>
        <v>40.060066329847828</v>
      </c>
      <c r="E166">
        <f t="shared" si="29"/>
        <v>9.9310846451328618E-3</v>
      </c>
      <c r="F166">
        <f t="shared" si="19"/>
        <v>1.1547819846894578E-2</v>
      </c>
      <c r="G166">
        <f t="shared" si="20"/>
        <v>4147.0116226426999</v>
      </c>
      <c r="H166">
        <f t="shared" si="21"/>
        <v>48.448416709281915</v>
      </c>
      <c r="I166">
        <f t="shared" si="22"/>
        <v>1050.9506098324537</v>
      </c>
      <c r="J166" s="26">
        <f t="shared" si="23"/>
        <v>32</v>
      </c>
      <c r="K166" s="44">
        <f t="shared" si="33"/>
        <v>-38.75</v>
      </c>
      <c r="L166" s="29" t="str">
        <f t="shared" si="24"/>
        <v>R32 =</v>
      </c>
      <c r="M166" s="259">
        <f t="shared" si="30"/>
        <v>0</v>
      </c>
      <c r="N166" s="29" t="str">
        <f t="shared" si="25"/>
        <v>R232 =</v>
      </c>
      <c r="O166" s="259">
        <f t="shared" si="31"/>
        <v>0</v>
      </c>
      <c r="P166" s="230">
        <f t="shared" si="32"/>
        <v>0</v>
      </c>
      <c r="R166" s="201" t="str">
        <f t="shared" si="27"/>
        <v>R32 =</v>
      </c>
      <c r="S166" s="200" t="str">
        <f>СтандВерт!Y43</f>
        <v>1.00u</v>
      </c>
      <c r="T166" s="243">
        <f>СтандВерт!Q43</f>
        <v>0</v>
      </c>
      <c r="U166" s="203"/>
      <c r="V166" s="206" t="str">
        <f t="shared" si="28"/>
        <v>R232 =</v>
      </c>
      <c r="W166" s="205" t="str">
        <f>СтандГориз!Y43</f>
        <v>1.00u</v>
      </c>
      <c r="X166" s="246">
        <f>СтандГориз!Q43</f>
        <v>0</v>
      </c>
      <c r="Y166" s="214"/>
    </row>
    <row r="167" spans="1:25" x14ac:dyDescent="0.3">
      <c r="A167" s="17">
        <v>33</v>
      </c>
      <c r="B167">
        <v>32</v>
      </c>
      <c r="C167">
        <f t="shared" ref="C167:C198" si="34">B167*$J$83</f>
        <v>40</v>
      </c>
      <c r="D167">
        <f t="shared" ref="D167:D198" si="35">C167+$J$81</f>
        <v>41.310066329847828</v>
      </c>
      <c r="E167">
        <f t="shared" si="29"/>
        <v>8.5999649949540097E-3</v>
      </c>
      <c r="F167">
        <f t="shared" ref="F167:F198" si="36">E167*$J$79</f>
        <v>9.9999999999999933E-3</v>
      </c>
      <c r="G167">
        <f t="shared" ref="G167:G198" si="37">(1-F167)*$J$67</f>
        <v>4153.5054389584611</v>
      </c>
      <c r="H167">
        <f t="shared" ref="H167:H198" si="38">F167*$J$67</f>
        <v>41.954600393519783</v>
      </c>
      <c r="I167">
        <f t="shared" ref="I167:I198" si="39">$J$82+F167*$J$67*(F167*$J$67/($J$67+$J$65)-1)</f>
        <v>1057.310865478297</v>
      </c>
      <c r="J167" s="26">
        <f t="shared" ref="J167:J198" si="40">A167</f>
        <v>33</v>
      </c>
      <c r="K167" s="44">
        <f t="shared" si="33"/>
        <v>-40</v>
      </c>
      <c r="L167" s="29" t="str">
        <f t="shared" ref="L167:L198" si="41">_xlfn.CONCAT("R",A167," =")</f>
        <v>R33 =</v>
      </c>
      <c r="M167" s="259">
        <f t="shared" si="30"/>
        <v>0</v>
      </c>
      <c r="N167" s="29" t="str">
        <f t="shared" ref="N167:N198" si="42">_xlfn.CONCAT("R",200+A167," =")</f>
        <v>R233 =</v>
      </c>
      <c r="O167" s="259">
        <f t="shared" si="31"/>
        <v>0</v>
      </c>
      <c r="P167" s="230">
        <f t="shared" si="32"/>
        <v>0</v>
      </c>
      <c r="R167" s="201" t="str">
        <f t="shared" ref="R167:R198" si="43">L167</f>
        <v>R33 =</v>
      </c>
      <c r="S167" s="200" t="str">
        <f>СтандВерт!Y44</f>
        <v>1.00u</v>
      </c>
      <c r="T167" s="243">
        <f>СтандВерт!Q44</f>
        <v>0</v>
      </c>
      <c r="U167" s="203"/>
      <c r="V167" s="206" t="str">
        <f t="shared" ref="V167:V198" si="44">N167</f>
        <v>R233 =</v>
      </c>
      <c r="W167" s="205" t="str">
        <f>СтандГориз!Y44</f>
        <v>1.00u</v>
      </c>
      <c r="X167" s="246">
        <f>СтандГориз!Q44</f>
        <v>0</v>
      </c>
      <c r="Y167" s="214"/>
    </row>
    <row r="168" spans="1:25" x14ac:dyDescent="0.3">
      <c r="A168" s="17">
        <v>34</v>
      </c>
      <c r="B168">
        <v>33</v>
      </c>
      <c r="C168">
        <f t="shared" si="34"/>
        <v>41.25</v>
      </c>
      <c r="D168">
        <f t="shared" si="35"/>
        <v>42.560066329847828</v>
      </c>
      <c r="E168">
        <f t="shared" si="29"/>
        <v>7.447262867775601E-3</v>
      </c>
      <c r="F168">
        <f t="shared" si="36"/>
        <v>8.6596432336006526E-3</v>
      </c>
      <c r="G168">
        <f t="shared" si="37"/>
        <v>4159.128852210365</v>
      </c>
      <c r="H168">
        <f t="shared" si="38"/>
        <v>36.331187141616311</v>
      </c>
      <c r="I168">
        <f t="shared" si="39"/>
        <v>1062.834122357234</v>
      </c>
      <c r="J168" s="26">
        <f t="shared" si="40"/>
        <v>34</v>
      </c>
      <c r="K168" s="44">
        <f t="shared" si="33"/>
        <v>-41.25</v>
      </c>
      <c r="L168" s="29" t="str">
        <f t="shared" si="41"/>
        <v>R34 =</v>
      </c>
      <c r="M168" s="259">
        <f t="shared" ref="M168:M199" si="45">IF(A168&lt;=$J$68,G168-G167,0)</f>
        <v>0</v>
      </c>
      <c r="N168" s="29" t="str">
        <f t="shared" si="42"/>
        <v>R234 =</v>
      </c>
      <c r="O168" s="259">
        <f t="shared" ref="O168:O199" si="46">IF(A168&lt;=$J$68,I168,0)</f>
        <v>0</v>
      </c>
      <c r="P168" s="230">
        <f t="shared" ref="P168:P199" si="47">IF(A168=$J$68,H168,0)</f>
        <v>0</v>
      </c>
      <c r="R168" s="201" t="str">
        <f t="shared" si="43"/>
        <v>R34 =</v>
      </c>
      <c r="S168" s="200" t="str">
        <f>СтандВерт!Y45</f>
        <v>1.00u</v>
      </c>
      <c r="T168" s="243">
        <f>СтандВерт!Q45</f>
        <v>0</v>
      </c>
      <c r="U168" s="203"/>
      <c r="V168" s="206" t="str">
        <f t="shared" si="44"/>
        <v>R234 =</v>
      </c>
      <c r="W168" s="205" t="str">
        <f>СтандГориз!Y45</f>
        <v>1.00u</v>
      </c>
      <c r="X168" s="246">
        <f>СтандГориз!Q45</f>
        <v>0</v>
      </c>
      <c r="Y168" s="214"/>
    </row>
    <row r="169" spans="1:25" x14ac:dyDescent="0.3">
      <c r="A169" s="17">
        <v>35</v>
      </c>
      <c r="B169">
        <v>34</v>
      </c>
      <c r="C169">
        <f t="shared" si="34"/>
        <v>42.5</v>
      </c>
      <c r="D169">
        <f t="shared" si="35"/>
        <v>43.810066329847828</v>
      </c>
      <c r="E169">
        <f t="shared" si="29"/>
        <v>6.4490639501778371E-3</v>
      </c>
      <c r="F169">
        <f t="shared" si="36"/>
        <v>7.4989420933245562E-3</v>
      </c>
      <c r="G169">
        <f t="shared" si="37"/>
        <v>4163.998527462024</v>
      </c>
      <c r="H169">
        <f t="shared" si="38"/>
        <v>31.46151188995767</v>
      </c>
      <c r="I169">
        <f t="shared" si="39"/>
        <v>1067.6286909247774</v>
      </c>
      <c r="J169" s="26">
        <f t="shared" si="40"/>
        <v>35</v>
      </c>
      <c r="K169" s="44">
        <f t="shared" si="33"/>
        <v>-42.5</v>
      </c>
      <c r="L169" s="29" t="str">
        <f t="shared" si="41"/>
        <v>R35 =</v>
      </c>
      <c r="M169" s="259">
        <f t="shared" si="45"/>
        <v>0</v>
      </c>
      <c r="N169" s="29" t="str">
        <f t="shared" si="42"/>
        <v>R235 =</v>
      </c>
      <c r="O169" s="259">
        <f t="shared" si="46"/>
        <v>0</v>
      </c>
      <c r="P169" s="230">
        <f t="shared" si="47"/>
        <v>0</v>
      </c>
      <c r="R169" s="201" t="str">
        <f t="shared" si="43"/>
        <v>R35 =</v>
      </c>
      <c r="S169" s="200" t="str">
        <f>СтандВерт!Y46</f>
        <v>1.00u</v>
      </c>
      <c r="T169" s="243">
        <f>СтандВерт!Q46</f>
        <v>0</v>
      </c>
      <c r="U169" s="203"/>
      <c r="V169" s="206" t="str">
        <f t="shared" si="44"/>
        <v>R235 =</v>
      </c>
      <c r="W169" s="205" t="str">
        <f>СтандГориз!Y46</f>
        <v>1.00u</v>
      </c>
      <c r="X169" s="246">
        <f>СтандГориз!Q46</f>
        <v>0</v>
      </c>
      <c r="Y169" s="214"/>
    </row>
    <row r="170" spans="1:25" x14ac:dyDescent="0.3">
      <c r="A170" s="17">
        <v>36</v>
      </c>
      <c r="B170">
        <v>35</v>
      </c>
      <c r="C170">
        <f t="shared" si="34"/>
        <v>43.75</v>
      </c>
      <c r="D170">
        <f t="shared" si="35"/>
        <v>45.060066329847828</v>
      </c>
      <c r="E170">
        <f t="shared" si="29"/>
        <v>5.5846592999215386E-3</v>
      </c>
      <c r="F170">
        <f t="shared" si="36"/>
        <v>6.4938163157621086E-3</v>
      </c>
      <c r="G170">
        <f t="shared" si="37"/>
        <v>4168.2154924963097</v>
      </c>
      <c r="H170">
        <f t="shared" si="38"/>
        <v>27.244546855671835</v>
      </c>
      <c r="I170">
        <f t="shared" si="39"/>
        <v>1071.7893338915628</v>
      </c>
      <c r="J170" s="26">
        <f t="shared" si="40"/>
        <v>36</v>
      </c>
      <c r="K170" s="44">
        <f t="shared" si="33"/>
        <v>-43.75</v>
      </c>
      <c r="L170" s="29" t="str">
        <f t="shared" si="41"/>
        <v>R36 =</v>
      </c>
      <c r="M170" s="259">
        <f t="shared" si="45"/>
        <v>0</v>
      </c>
      <c r="N170" s="29" t="str">
        <f t="shared" si="42"/>
        <v>R236 =</v>
      </c>
      <c r="O170" s="259">
        <f t="shared" si="46"/>
        <v>0</v>
      </c>
      <c r="P170" s="230">
        <f t="shared" si="47"/>
        <v>0</v>
      </c>
      <c r="R170" s="201" t="str">
        <f t="shared" si="43"/>
        <v>R36 =</v>
      </c>
      <c r="S170" s="200" t="str">
        <f>СтандВерт!Y47</f>
        <v>1.00u</v>
      </c>
      <c r="T170" s="243">
        <f>СтандВерт!Q47</f>
        <v>0</v>
      </c>
      <c r="U170" s="203"/>
      <c r="V170" s="206" t="str">
        <f t="shared" si="44"/>
        <v>R236 =</v>
      </c>
      <c r="W170" s="205" t="str">
        <f>СтандГориз!Y47</f>
        <v>1.00u</v>
      </c>
      <c r="X170" s="246">
        <f>СтандГориз!Q47</f>
        <v>0</v>
      </c>
      <c r="Y170" s="214"/>
    </row>
    <row r="171" spans="1:25" x14ac:dyDescent="0.3">
      <c r="A171" s="17">
        <v>37</v>
      </c>
      <c r="B171">
        <v>36</v>
      </c>
      <c r="C171">
        <f t="shared" si="34"/>
        <v>45</v>
      </c>
      <c r="D171">
        <f t="shared" si="35"/>
        <v>46.310066329847828</v>
      </c>
      <c r="E171">
        <f t="shared" si="29"/>
        <v>4.8361157118530541E-3</v>
      </c>
      <c r="F171">
        <f t="shared" si="36"/>
        <v>5.6234132519034901E-3</v>
      </c>
      <c r="G171">
        <f t="shared" si="37"/>
        <v>4171.8672337688577</v>
      </c>
      <c r="H171">
        <f t="shared" si="38"/>
        <v>23.592805583123472</v>
      </c>
      <c r="I171">
        <f t="shared" si="39"/>
        <v>1075.3988395718352</v>
      </c>
      <c r="J171" s="26">
        <f t="shared" si="40"/>
        <v>37</v>
      </c>
      <c r="K171" s="44">
        <f t="shared" si="33"/>
        <v>-45</v>
      </c>
      <c r="L171" s="29" t="str">
        <f t="shared" si="41"/>
        <v>R37 =</v>
      </c>
      <c r="M171" s="259">
        <f t="shared" si="45"/>
        <v>0</v>
      </c>
      <c r="N171" s="29" t="str">
        <f t="shared" si="42"/>
        <v>R237 =</v>
      </c>
      <c r="O171" s="259">
        <f t="shared" si="46"/>
        <v>0</v>
      </c>
      <c r="P171" s="230">
        <f t="shared" si="47"/>
        <v>0</v>
      </c>
      <c r="R171" s="201" t="str">
        <f t="shared" si="43"/>
        <v>R37 =</v>
      </c>
      <c r="S171" s="200" t="str">
        <f>СтандВерт!Y48</f>
        <v>1.00u</v>
      </c>
      <c r="T171" s="243">
        <f>СтандВерт!Q48</f>
        <v>0</v>
      </c>
      <c r="U171" s="203"/>
      <c r="V171" s="206" t="str">
        <f t="shared" si="44"/>
        <v>R237 =</v>
      </c>
      <c r="W171" s="205" t="str">
        <f>СтандГориз!Y48</f>
        <v>1.00u</v>
      </c>
      <c r="X171" s="246">
        <f>СтандГориз!Q48</f>
        <v>0</v>
      </c>
      <c r="Y171" s="214"/>
    </row>
    <row r="172" spans="1:25" x14ac:dyDescent="0.3">
      <c r="A172" s="17">
        <v>38</v>
      </c>
      <c r="B172">
        <v>37</v>
      </c>
      <c r="C172">
        <f t="shared" si="34"/>
        <v>46.25</v>
      </c>
      <c r="D172">
        <f t="shared" si="35"/>
        <v>47.560066329847828</v>
      </c>
      <c r="E172">
        <f t="shared" si="29"/>
        <v>4.18790367010581E-3</v>
      </c>
      <c r="F172">
        <f t="shared" si="36"/>
        <v>4.8696752516586292E-3</v>
      </c>
      <c r="G172">
        <f t="shared" si="37"/>
        <v>4175.0295114290266</v>
      </c>
      <c r="H172">
        <f t="shared" si="38"/>
        <v>20.430527922955083</v>
      </c>
      <c r="I172">
        <f t="shared" si="39"/>
        <v>1078.529445005928</v>
      </c>
      <c r="J172" s="26">
        <f t="shared" si="40"/>
        <v>38</v>
      </c>
      <c r="K172" s="44">
        <f t="shared" si="33"/>
        <v>-46.25</v>
      </c>
      <c r="L172" s="29" t="str">
        <f t="shared" si="41"/>
        <v>R38 =</v>
      </c>
      <c r="M172" s="259">
        <f t="shared" si="45"/>
        <v>0</v>
      </c>
      <c r="N172" s="29" t="str">
        <f t="shared" si="42"/>
        <v>R238 =</v>
      </c>
      <c r="O172" s="259">
        <f t="shared" si="46"/>
        <v>0</v>
      </c>
      <c r="P172" s="230">
        <f t="shared" si="47"/>
        <v>0</v>
      </c>
      <c r="R172" s="201" t="str">
        <f t="shared" si="43"/>
        <v>R38 =</v>
      </c>
      <c r="S172" s="200" t="str">
        <f>СтандВерт!Y49</f>
        <v>1.00u</v>
      </c>
      <c r="T172" s="243">
        <f>СтандВерт!Q49</f>
        <v>0</v>
      </c>
      <c r="U172" s="203"/>
      <c r="V172" s="206" t="str">
        <f t="shared" si="44"/>
        <v>R238 =</v>
      </c>
      <c r="W172" s="205" t="str">
        <f>СтандГориз!Y49</f>
        <v>1.00u</v>
      </c>
      <c r="X172" s="246">
        <f>СтандГориз!Q49</f>
        <v>0</v>
      </c>
      <c r="Y172" s="214"/>
    </row>
    <row r="173" spans="1:25" x14ac:dyDescent="0.3">
      <c r="A173" s="17">
        <v>39</v>
      </c>
      <c r="B173">
        <v>38</v>
      </c>
      <c r="C173">
        <f t="shared" si="34"/>
        <v>47.5</v>
      </c>
      <c r="D173">
        <f t="shared" si="35"/>
        <v>48.810066329847828</v>
      </c>
      <c r="E173">
        <f t="shared" si="29"/>
        <v>3.626575167980311E-3</v>
      </c>
      <c r="F173">
        <f t="shared" si="36"/>
        <v>4.2169650342858194E-3</v>
      </c>
      <c r="G173">
        <f t="shared" si="37"/>
        <v>4177.7679310632902</v>
      </c>
      <c r="H173">
        <f t="shared" si="38"/>
        <v>17.692108288690715</v>
      </c>
      <c r="I173">
        <f t="shared" si="39"/>
        <v>1081.2441138212616</v>
      </c>
      <c r="J173" s="26">
        <f t="shared" si="40"/>
        <v>39</v>
      </c>
      <c r="K173" s="44">
        <f t="shared" si="33"/>
        <v>-47.5</v>
      </c>
      <c r="L173" s="29" t="str">
        <f t="shared" si="41"/>
        <v>R39 =</v>
      </c>
      <c r="M173" s="259">
        <f t="shared" si="45"/>
        <v>0</v>
      </c>
      <c r="N173" s="29" t="str">
        <f t="shared" si="42"/>
        <v>R239 =</v>
      </c>
      <c r="O173" s="259">
        <f t="shared" si="46"/>
        <v>0</v>
      </c>
      <c r="P173" s="230">
        <f t="shared" si="47"/>
        <v>0</v>
      </c>
      <c r="R173" s="201" t="str">
        <f t="shared" si="43"/>
        <v>R39 =</v>
      </c>
      <c r="S173" s="200" t="str">
        <f>СтандВерт!Y50</f>
        <v>1.00u</v>
      </c>
      <c r="T173" s="243">
        <f>СтандВерт!Q50</f>
        <v>0</v>
      </c>
      <c r="U173" s="203"/>
      <c r="V173" s="206" t="str">
        <f t="shared" si="44"/>
        <v>R239 =</v>
      </c>
      <c r="W173" s="205" t="str">
        <f>СтандГориз!Y50</f>
        <v>1.00u</v>
      </c>
      <c r="X173" s="246">
        <f>СтандГориз!Q50</f>
        <v>0</v>
      </c>
      <c r="Y173" s="214"/>
    </row>
    <row r="174" spans="1:25" x14ac:dyDescent="0.3">
      <c r="A174" s="17">
        <v>40</v>
      </c>
      <c r="B174">
        <v>39</v>
      </c>
      <c r="C174">
        <f t="shared" si="34"/>
        <v>48.75</v>
      </c>
      <c r="D174">
        <f t="shared" si="35"/>
        <v>50.060066329847828</v>
      </c>
      <c r="E174">
        <f t="shared" si="29"/>
        <v>3.1404847114544871E-3</v>
      </c>
      <c r="F174">
        <f t="shared" si="36"/>
        <v>3.6517412725483767E-3</v>
      </c>
      <c r="G174">
        <f t="shared" si="37"/>
        <v>4180.1393047689517</v>
      </c>
      <c r="H174">
        <f t="shared" si="38"/>
        <v>15.320734583029067</v>
      </c>
      <c r="I174">
        <f t="shared" si="39"/>
        <v>1083.5976769253402</v>
      </c>
      <c r="J174" s="26">
        <f t="shared" si="40"/>
        <v>40</v>
      </c>
      <c r="K174" s="44">
        <f t="shared" si="33"/>
        <v>-48.75</v>
      </c>
      <c r="L174" s="29" t="str">
        <f t="shared" si="41"/>
        <v>R40 =</v>
      </c>
      <c r="M174" s="259">
        <f t="shared" si="45"/>
        <v>0</v>
      </c>
      <c r="N174" s="29" t="str">
        <f t="shared" si="42"/>
        <v>R240 =</v>
      </c>
      <c r="O174" s="259">
        <f t="shared" si="46"/>
        <v>0</v>
      </c>
      <c r="P174" s="230">
        <f t="shared" si="47"/>
        <v>0</v>
      </c>
      <c r="R174" s="201" t="str">
        <f t="shared" si="43"/>
        <v>R40 =</v>
      </c>
      <c r="S174" s="200" t="str">
        <f>СтандВерт!Y51</f>
        <v>1.00u</v>
      </c>
      <c r="T174" s="243">
        <f>СтандВерт!Q51</f>
        <v>0</v>
      </c>
      <c r="U174" s="203"/>
      <c r="V174" s="206" t="str">
        <f t="shared" si="44"/>
        <v>R240 =</v>
      </c>
      <c r="W174" s="205" t="str">
        <f>СтандГориз!Y51</f>
        <v>1.00u</v>
      </c>
      <c r="X174" s="246">
        <f>СтандГориз!Q51</f>
        <v>0</v>
      </c>
      <c r="Y174" s="214"/>
    </row>
    <row r="175" spans="1:25" x14ac:dyDescent="0.3">
      <c r="A175" s="17">
        <v>41</v>
      </c>
      <c r="B175">
        <v>40</v>
      </c>
      <c r="C175">
        <f t="shared" si="34"/>
        <v>50</v>
      </c>
      <c r="D175">
        <f t="shared" si="35"/>
        <v>51.310066329847828</v>
      </c>
      <c r="E175">
        <f t="shared" si="29"/>
        <v>2.7195477181773142E-3</v>
      </c>
      <c r="F175">
        <f t="shared" si="36"/>
        <v>3.1622776601683781E-3</v>
      </c>
      <c r="G175">
        <f t="shared" si="37"/>
        <v>4182.1928297954091</v>
      </c>
      <c r="H175">
        <f t="shared" si="38"/>
        <v>13.267209556571915</v>
      </c>
      <c r="I175">
        <f t="shared" si="39"/>
        <v>1085.6378458848055</v>
      </c>
      <c r="J175" s="26">
        <f t="shared" si="40"/>
        <v>41</v>
      </c>
      <c r="K175" s="44">
        <f t="shared" si="33"/>
        <v>-50</v>
      </c>
      <c r="L175" s="29" t="str">
        <f t="shared" si="41"/>
        <v>R41 =</v>
      </c>
      <c r="M175" s="259">
        <f t="shared" si="45"/>
        <v>0</v>
      </c>
      <c r="N175" s="29" t="str">
        <f t="shared" si="42"/>
        <v>R241 =</v>
      </c>
      <c r="O175" s="259">
        <f t="shared" si="46"/>
        <v>0</v>
      </c>
      <c r="P175" s="230">
        <f t="shared" si="47"/>
        <v>0</v>
      </c>
      <c r="R175" s="201" t="str">
        <f t="shared" si="43"/>
        <v>R41 =</v>
      </c>
      <c r="S175" s="200" t="str">
        <f>СтандВерт!Y52</f>
        <v>1.00u</v>
      </c>
      <c r="T175" s="243">
        <f>СтандВерт!Q52</f>
        <v>0</v>
      </c>
      <c r="U175" s="203"/>
      <c r="V175" s="206" t="str">
        <f t="shared" si="44"/>
        <v>R241 =</v>
      </c>
      <c r="W175" s="205" t="str">
        <f>СтандГориз!Y52</f>
        <v>1.00u</v>
      </c>
      <c r="X175" s="246">
        <f>СтандГориз!Q52</f>
        <v>0</v>
      </c>
      <c r="Y175" s="214"/>
    </row>
    <row r="176" spans="1:25" x14ac:dyDescent="0.3">
      <c r="A176" s="17">
        <v>42</v>
      </c>
      <c r="B176">
        <v>41</v>
      </c>
      <c r="C176">
        <f t="shared" si="34"/>
        <v>51.25</v>
      </c>
      <c r="D176">
        <f t="shared" si="35"/>
        <v>52.560066329847828</v>
      </c>
      <c r="E176">
        <f t="shared" si="29"/>
        <v>2.3550312996168271E-3</v>
      </c>
      <c r="F176">
        <f t="shared" si="36"/>
        <v>2.7384196342643595E-3</v>
      </c>
      <c r="G176">
        <f t="shared" si="37"/>
        <v>4183.9711092054486</v>
      </c>
      <c r="H176">
        <f t="shared" si="38"/>
        <v>11.488930146532988</v>
      </c>
      <c r="I176">
        <f t="shared" si="39"/>
        <v>1087.4061096575479</v>
      </c>
      <c r="J176" s="26">
        <f t="shared" si="40"/>
        <v>42</v>
      </c>
      <c r="K176" s="44">
        <f t="shared" si="33"/>
        <v>-51.25</v>
      </c>
      <c r="L176" s="29" t="str">
        <f t="shared" si="41"/>
        <v>R42 =</v>
      </c>
      <c r="M176" s="259">
        <f t="shared" si="45"/>
        <v>0</v>
      </c>
      <c r="N176" s="29" t="str">
        <f t="shared" si="42"/>
        <v>R242 =</v>
      </c>
      <c r="O176" s="259">
        <f t="shared" si="46"/>
        <v>0</v>
      </c>
      <c r="P176" s="230">
        <f t="shared" si="47"/>
        <v>0</v>
      </c>
      <c r="R176" s="201" t="str">
        <f t="shared" si="43"/>
        <v>R42 =</v>
      </c>
      <c r="S176" s="200" t="str">
        <f>СтандВерт!Y53</f>
        <v>1.00u</v>
      </c>
      <c r="T176" s="243">
        <f>СтандВерт!Q53</f>
        <v>0</v>
      </c>
      <c r="U176" s="203"/>
      <c r="V176" s="206" t="str">
        <f t="shared" si="44"/>
        <v>R242 =</v>
      </c>
      <c r="W176" s="205" t="str">
        <f>СтандГориз!Y53</f>
        <v>1.00u</v>
      </c>
      <c r="X176" s="246">
        <f>СтандГориз!Q53</f>
        <v>0</v>
      </c>
      <c r="Y176" s="214"/>
    </row>
    <row r="177" spans="1:25" x14ac:dyDescent="0.3">
      <c r="A177" s="17">
        <v>43</v>
      </c>
      <c r="B177">
        <v>42</v>
      </c>
      <c r="C177">
        <f t="shared" si="34"/>
        <v>52.5</v>
      </c>
      <c r="D177">
        <f t="shared" si="35"/>
        <v>53.810066329847828</v>
      </c>
      <c r="E177">
        <f t="shared" si="29"/>
        <v>2.0393730858644606E-3</v>
      </c>
      <c r="F177">
        <f t="shared" si="36"/>
        <v>2.3713737056616532E-3</v>
      </c>
      <c r="G177">
        <f t="shared" si="37"/>
        <v>4185.5110357315079</v>
      </c>
      <c r="H177">
        <f t="shared" si="38"/>
        <v>9.9490036204734942</v>
      </c>
      <c r="I177">
        <f t="shared" si="39"/>
        <v>1088.9385255151958</v>
      </c>
      <c r="J177" s="26">
        <f t="shared" si="40"/>
        <v>43</v>
      </c>
      <c r="K177" s="44">
        <f t="shared" si="33"/>
        <v>-52.5</v>
      </c>
      <c r="L177" s="29" t="str">
        <f t="shared" si="41"/>
        <v>R43 =</v>
      </c>
      <c r="M177" s="259">
        <f t="shared" si="45"/>
        <v>0</v>
      </c>
      <c r="N177" s="29" t="str">
        <f t="shared" si="42"/>
        <v>R243 =</v>
      </c>
      <c r="O177" s="259">
        <f t="shared" si="46"/>
        <v>0</v>
      </c>
      <c r="P177" s="230">
        <f t="shared" si="47"/>
        <v>0</v>
      </c>
      <c r="R177" s="201" t="str">
        <f t="shared" si="43"/>
        <v>R43 =</v>
      </c>
      <c r="S177" s="200" t="str">
        <f>СтандВерт!Y54</f>
        <v>1.00u</v>
      </c>
      <c r="T177" s="243">
        <f>СтандВерт!Q54</f>
        <v>0</v>
      </c>
      <c r="U177" s="203"/>
      <c r="V177" s="206" t="str">
        <f t="shared" si="44"/>
        <v>R243 =</v>
      </c>
      <c r="W177" s="205" t="str">
        <f>СтандГориз!Y54</f>
        <v>1.00u</v>
      </c>
      <c r="X177" s="246">
        <f>СтандГориз!Q54</f>
        <v>0</v>
      </c>
      <c r="Y177" s="214"/>
    </row>
    <row r="178" spans="1:25" x14ac:dyDescent="0.3">
      <c r="A178" s="17">
        <v>44</v>
      </c>
      <c r="B178">
        <v>43</v>
      </c>
      <c r="C178">
        <f t="shared" si="34"/>
        <v>53.75</v>
      </c>
      <c r="D178">
        <f t="shared" si="35"/>
        <v>55.060066329847828</v>
      </c>
      <c r="E178">
        <f t="shared" si="29"/>
        <v>1.7660243343793468E-3</v>
      </c>
      <c r="F178">
        <f t="shared" si="36"/>
        <v>2.0535250264571451E-3</v>
      </c>
      <c r="G178">
        <f t="shared" si="37"/>
        <v>4186.8445571636712</v>
      </c>
      <c r="H178">
        <f t="shared" si="38"/>
        <v>8.6154821883101729</v>
      </c>
      <c r="I178">
        <f t="shared" si="39"/>
        <v>1090.2664147406092</v>
      </c>
      <c r="J178" s="26">
        <f t="shared" si="40"/>
        <v>44</v>
      </c>
      <c r="K178" s="44">
        <f t="shared" si="33"/>
        <v>-53.75</v>
      </c>
      <c r="L178" s="29" t="str">
        <f t="shared" si="41"/>
        <v>R44 =</v>
      </c>
      <c r="M178" s="259">
        <f t="shared" si="45"/>
        <v>0</v>
      </c>
      <c r="N178" s="29" t="str">
        <f t="shared" si="42"/>
        <v>R244 =</v>
      </c>
      <c r="O178" s="259">
        <f t="shared" si="46"/>
        <v>0</v>
      </c>
      <c r="P178" s="230">
        <f t="shared" si="47"/>
        <v>0</v>
      </c>
      <c r="R178" s="201" t="str">
        <f t="shared" si="43"/>
        <v>R44 =</v>
      </c>
      <c r="S178" s="200" t="str">
        <f>СтандВерт!Y55</f>
        <v>1.00u</v>
      </c>
      <c r="T178" s="243">
        <f>СтандВерт!Q55</f>
        <v>0</v>
      </c>
      <c r="U178" s="203"/>
      <c r="V178" s="206" t="str">
        <f t="shared" si="44"/>
        <v>R244 =</v>
      </c>
      <c r="W178" s="205" t="str">
        <f>СтандГориз!Y55</f>
        <v>1.00u</v>
      </c>
      <c r="X178" s="246">
        <f>СтандГориз!Q55</f>
        <v>0</v>
      </c>
      <c r="Y178" s="214"/>
    </row>
    <row r="179" spans="1:25" x14ac:dyDescent="0.3">
      <c r="A179" s="17">
        <v>45</v>
      </c>
      <c r="B179">
        <v>44</v>
      </c>
      <c r="C179">
        <f t="shared" si="34"/>
        <v>55</v>
      </c>
      <c r="D179">
        <f t="shared" si="35"/>
        <v>56.310066329847828</v>
      </c>
      <c r="E179">
        <f t="shared" si="29"/>
        <v>1.5293140677582206E-3</v>
      </c>
      <c r="F179">
        <f t="shared" si="36"/>
        <v>1.7782794100389219E-3</v>
      </c>
      <c r="G179">
        <f t="shared" si="37"/>
        <v>4187.9993391483604</v>
      </c>
      <c r="H179">
        <f t="shared" si="38"/>
        <v>7.4607002036207133</v>
      </c>
      <c r="I179">
        <f t="shared" si="39"/>
        <v>1091.4169731660709</v>
      </c>
      <c r="J179" s="26">
        <f t="shared" si="40"/>
        <v>45</v>
      </c>
      <c r="K179" s="44">
        <f t="shared" si="33"/>
        <v>-55</v>
      </c>
      <c r="L179" s="29" t="str">
        <f t="shared" si="41"/>
        <v>R45 =</v>
      </c>
      <c r="M179" s="259">
        <f t="shared" si="45"/>
        <v>0</v>
      </c>
      <c r="N179" s="29" t="str">
        <f t="shared" si="42"/>
        <v>R245 =</v>
      </c>
      <c r="O179" s="259">
        <f t="shared" si="46"/>
        <v>0</v>
      </c>
      <c r="P179" s="230">
        <f t="shared" si="47"/>
        <v>0</v>
      </c>
      <c r="R179" s="201" t="str">
        <f t="shared" si="43"/>
        <v>R45 =</v>
      </c>
      <c r="S179" s="200" t="str">
        <f>СтандВерт!Y56</f>
        <v>1.00u</v>
      </c>
      <c r="T179" s="243">
        <f>СтандВерт!Q56</f>
        <v>0</v>
      </c>
      <c r="U179" s="203"/>
      <c r="V179" s="206" t="str">
        <f t="shared" si="44"/>
        <v>R245 =</v>
      </c>
      <c r="W179" s="205" t="str">
        <f>СтандГориз!Y56</f>
        <v>1.00u</v>
      </c>
      <c r="X179" s="246">
        <f>СтандГориз!Q56</f>
        <v>0</v>
      </c>
      <c r="Y179" s="214"/>
    </row>
    <row r="180" spans="1:25" x14ac:dyDescent="0.3">
      <c r="A180" s="17">
        <v>46</v>
      </c>
      <c r="B180">
        <v>45</v>
      </c>
      <c r="C180">
        <f t="shared" si="34"/>
        <v>56.25</v>
      </c>
      <c r="D180">
        <f t="shared" si="35"/>
        <v>57.560066329847828</v>
      </c>
      <c r="E180">
        <f t="shared" si="29"/>
        <v>1.3243314218912762E-3</v>
      </c>
      <c r="F180">
        <f t="shared" si="36"/>
        <v>1.5399265260594907E-3</v>
      </c>
      <c r="G180">
        <f t="shared" si="37"/>
        <v>4188.9993391483604</v>
      </c>
      <c r="H180">
        <f t="shared" si="38"/>
        <v>6.4607002036207106</v>
      </c>
      <c r="I180">
        <f t="shared" si="39"/>
        <v>1092.4138059434633</v>
      </c>
      <c r="J180" s="26">
        <f t="shared" si="40"/>
        <v>46</v>
      </c>
      <c r="K180" s="44">
        <f t="shared" si="33"/>
        <v>-56.25</v>
      </c>
      <c r="L180" s="29" t="str">
        <f t="shared" si="41"/>
        <v>R46 =</v>
      </c>
      <c r="M180" s="259">
        <f t="shared" si="45"/>
        <v>0</v>
      </c>
      <c r="N180" s="29" t="str">
        <f t="shared" si="42"/>
        <v>R246 =</v>
      </c>
      <c r="O180" s="259">
        <f t="shared" si="46"/>
        <v>0</v>
      </c>
      <c r="P180" s="230">
        <f t="shared" si="47"/>
        <v>0</v>
      </c>
      <c r="R180" s="201" t="str">
        <f t="shared" si="43"/>
        <v>R46 =</v>
      </c>
      <c r="S180" s="200" t="str">
        <f>СтандВерт!Y57</f>
        <v>1.00u</v>
      </c>
      <c r="T180" s="243">
        <f>СтандВерт!Q57</f>
        <v>0</v>
      </c>
      <c r="U180" s="203"/>
      <c r="V180" s="206" t="str">
        <f t="shared" si="44"/>
        <v>R246 =</v>
      </c>
      <c r="W180" s="205" t="str">
        <f>СтандГориз!Y57</f>
        <v>1.00u</v>
      </c>
      <c r="X180" s="246">
        <f>СтандГориз!Q57</f>
        <v>0</v>
      </c>
      <c r="Y180" s="214"/>
    </row>
    <row r="181" spans="1:25" x14ac:dyDescent="0.3">
      <c r="A181" s="17">
        <v>47</v>
      </c>
      <c r="B181">
        <v>46</v>
      </c>
      <c r="C181">
        <f t="shared" si="34"/>
        <v>57.5</v>
      </c>
      <c r="D181">
        <f t="shared" si="35"/>
        <v>58.810066329847828</v>
      </c>
      <c r="E181">
        <f t="shared" si="29"/>
        <v>1.1468237636625528E-3</v>
      </c>
      <c r="F181">
        <f t="shared" si="36"/>
        <v>1.3335214321633236E-3</v>
      </c>
      <c r="G181">
        <f t="shared" si="37"/>
        <v>4189.8653034717208</v>
      </c>
      <c r="H181">
        <f t="shared" si="38"/>
        <v>5.5947358802606484</v>
      </c>
      <c r="I181">
        <f t="shared" si="39"/>
        <v>1093.2773951849304</v>
      </c>
      <c r="J181" s="26">
        <f t="shared" si="40"/>
        <v>47</v>
      </c>
      <c r="K181" s="44">
        <f t="shared" si="33"/>
        <v>-57.5</v>
      </c>
      <c r="L181" s="29" t="str">
        <f t="shared" si="41"/>
        <v>R47 =</v>
      </c>
      <c r="M181" s="259">
        <f t="shared" si="45"/>
        <v>0</v>
      </c>
      <c r="N181" s="29" t="str">
        <f t="shared" si="42"/>
        <v>R247 =</v>
      </c>
      <c r="O181" s="259">
        <f t="shared" si="46"/>
        <v>0</v>
      </c>
      <c r="P181" s="230">
        <f t="shared" si="47"/>
        <v>0</v>
      </c>
      <c r="R181" s="201" t="str">
        <f t="shared" si="43"/>
        <v>R47 =</v>
      </c>
      <c r="S181" s="200" t="str">
        <f>СтандВерт!Y58</f>
        <v>1.00u</v>
      </c>
      <c r="T181" s="243">
        <f>СтандВерт!Q58</f>
        <v>0</v>
      </c>
      <c r="U181" s="203"/>
      <c r="V181" s="206" t="str">
        <f t="shared" si="44"/>
        <v>R247 =</v>
      </c>
      <c r="W181" s="205" t="str">
        <f>СтандГориз!Y58</f>
        <v>1.00u</v>
      </c>
      <c r="X181" s="246">
        <f>СтандГориз!Q58</f>
        <v>0</v>
      </c>
      <c r="Y181" s="214"/>
    </row>
    <row r="182" spans="1:25" x14ac:dyDescent="0.3">
      <c r="A182" s="17">
        <v>48</v>
      </c>
      <c r="B182">
        <v>47</v>
      </c>
      <c r="C182">
        <f t="shared" si="34"/>
        <v>58.75</v>
      </c>
      <c r="D182">
        <f t="shared" si="35"/>
        <v>60.060066329847828</v>
      </c>
      <c r="E182">
        <f t="shared" si="29"/>
        <v>9.9310846451328583E-4</v>
      </c>
      <c r="F182">
        <f t="shared" si="36"/>
        <v>1.1547819846894575E-3</v>
      </c>
      <c r="G182">
        <f t="shared" si="37"/>
        <v>4190.6151976810534</v>
      </c>
      <c r="H182">
        <f t="shared" si="38"/>
        <v>4.8448416709281901</v>
      </c>
      <c r="I182">
        <f t="shared" si="39"/>
        <v>1094.0255083341046</v>
      </c>
      <c r="J182" s="26">
        <f t="shared" si="40"/>
        <v>48</v>
      </c>
      <c r="K182" s="44">
        <f t="shared" si="33"/>
        <v>-58.75</v>
      </c>
      <c r="L182" s="29" t="str">
        <f t="shared" si="41"/>
        <v>R48 =</v>
      </c>
      <c r="M182" s="259">
        <f t="shared" si="45"/>
        <v>0</v>
      </c>
      <c r="N182" s="29" t="str">
        <f t="shared" si="42"/>
        <v>R248 =</v>
      </c>
      <c r="O182" s="259">
        <f t="shared" si="46"/>
        <v>0</v>
      </c>
      <c r="P182" s="230">
        <f t="shared" si="47"/>
        <v>0</v>
      </c>
      <c r="R182" s="201" t="str">
        <f t="shared" si="43"/>
        <v>R48 =</v>
      </c>
      <c r="S182" s="200" t="str">
        <f>СтандВерт!Y59</f>
        <v>1.00u</v>
      </c>
      <c r="T182" s="243">
        <f>СтандВерт!Q59</f>
        <v>0</v>
      </c>
      <c r="U182" s="203"/>
      <c r="V182" s="206" t="str">
        <f t="shared" si="44"/>
        <v>R248 =</v>
      </c>
      <c r="W182" s="205" t="str">
        <f>СтандГориз!Y59</f>
        <v>1.00u</v>
      </c>
      <c r="X182" s="246">
        <f>СтандГориз!Q59</f>
        <v>0</v>
      </c>
      <c r="Y182" s="214"/>
    </row>
    <row r="183" spans="1:25" x14ac:dyDescent="0.3">
      <c r="A183" s="17">
        <v>49</v>
      </c>
      <c r="B183">
        <v>48</v>
      </c>
      <c r="C183">
        <f t="shared" si="34"/>
        <v>60</v>
      </c>
      <c r="D183">
        <f t="shared" si="35"/>
        <v>61.310066329847828</v>
      </c>
      <c r="E183">
        <f t="shared" si="29"/>
        <v>8.599964994954009E-4</v>
      </c>
      <c r="F183">
        <f t="shared" si="36"/>
        <v>9.9999999999999915E-4</v>
      </c>
      <c r="G183">
        <f t="shared" si="37"/>
        <v>4191.2645793126294</v>
      </c>
      <c r="H183">
        <f t="shared" si="38"/>
        <v>4.1954600393519774</v>
      </c>
      <c r="I183">
        <f t="shared" si="39"/>
        <v>1094.6735543589816</v>
      </c>
      <c r="J183" s="26">
        <f t="shared" si="40"/>
        <v>49</v>
      </c>
      <c r="K183" s="44">
        <f t="shared" si="33"/>
        <v>-60</v>
      </c>
      <c r="L183" s="29" t="str">
        <f t="shared" si="41"/>
        <v>R49 =</v>
      </c>
      <c r="M183" s="259">
        <f t="shared" si="45"/>
        <v>0</v>
      </c>
      <c r="N183" s="29" t="str">
        <f t="shared" si="42"/>
        <v>R249 =</v>
      </c>
      <c r="O183" s="259">
        <f t="shared" si="46"/>
        <v>0</v>
      </c>
      <c r="P183" s="230">
        <f t="shared" si="47"/>
        <v>0</v>
      </c>
      <c r="R183" s="201" t="str">
        <f t="shared" si="43"/>
        <v>R49 =</v>
      </c>
      <c r="S183" s="200" t="str">
        <f>СтандВерт!Y60</f>
        <v>1.00u</v>
      </c>
      <c r="T183" s="243">
        <f>СтандВерт!Q60</f>
        <v>0</v>
      </c>
      <c r="U183" s="203"/>
      <c r="V183" s="206" t="str">
        <f t="shared" si="44"/>
        <v>R249 =</v>
      </c>
      <c r="W183" s="205" t="str">
        <f>СтандГориз!Y60</f>
        <v>1.00u</v>
      </c>
      <c r="X183" s="246">
        <f>СтандГориз!Q60</f>
        <v>0</v>
      </c>
      <c r="Y183" s="214"/>
    </row>
    <row r="184" spans="1:25" x14ac:dyDescent="0.3">
      <c r="A184" s="17">
        <v>50</v>
      </c>
      <c r="B184">
        <v>49</v>
      </c>
      <c r="C184">
        <f t="shared" si="34"/>
        <v>61.25</v>
      </c>
      <c r="D184">
        <f t="shared" si="35"/>
        <v>62.560066329847828</v>
      </c>
      <c r="E184">
        <f t="shared" si="29"/>
        <v>7.4472628677756006E-4</v>
      </c>
      <c r="F184">
        <f t="shared" si="36"/>
        <v>8.6596432336006517E-4</v>
      </c>
      <c r="G184">
        <f t="shared" si="37"/>
        <v>4191.82692063782</v>
      </c>
      <c r="H184">
        <f t="shared" si="38"/>
        <v>3.6331187141616308</v>
      </c>
      <c r="I184">
        <f t="shared" si="39"/>
        <v>1095.2348941204423</v>
      </c>
      <c r="J184" s="26">
        <f t="shared" si="40"/>
        <v>50</v>
      </c>
      <c r="K184" s="44">
        <f t="shared" si="33"/>
        <v>-61.25</v>
      </c>
      <c r="L184" s="29" t="str">
        <f t="shared" si="41"/>
        <v>R50 =</v>
      </c>
      <c r="M184" s="259">
        <f t="shared" si="45"/>
        <v>0</v>
      </c>
      <c r="N184" s="29" t="str">
        <f t="shared" si="42"/>
        <v>R250 =</v>
      </c>
      <c r="O184" s="259">
        <f t="shared" si="46"/>
        <v>0</v>
      </c>
      <c r="P184" s="230">
        <f t="shared" si="47"/>
        <v>0</v>
      </c>
      <c r="R184" s="201" t="str">
        <f t="shared" si="43"/>
        <v>R50 =</v>
      </c>
      <c r="S184" s="200" t="str">
        <f>СтандВерт!Y61</f>
        <v>1.00u</v>
      </c>
      <c r="T184" s="243">
        <f>СтандВерт!Q61</f>
        <v>0</v>
      </c>
      <c r="U184" s="203"/>
      <c r="V184" s="206" t="str">
        <f t="shared" si="44"/>
        <v>R250 =</v>
      </c>
      <c r="W184" s="205" t="str">
        <f>СтандГориз!Y61</f>
        <v>1.00u</v>
      </c>
      <c r="X184" s="246">
        <f>СтандГориз!Q61</f>
        <v>0</v>
      </c>
      <c r="Y184" s="214"/>
    </row>
    <row r="185" spans="1:25" x14ac:dyDescent="0.3">
      <c r="A185" s="17">
        <v>51</v>
      </c>
      <c r="B185">
        <v>50</v>
      </c>
      <c r="C185">
        <f t="shared" si="34"/>
        <v>62.5</v>
      </c>
      <c r="D185">
        <f t="shared" si="35"/>
        <v>63.810066329847828</v>
      </c>
      <c r="E185">
        <f t="shared" si="29"/>
        <v>6.4490639501778356E-4</v>
      </c>
      <c r="F185">
        <f t="shared" si="36"/>
        <v>7.4989420933245542E-4</v>
      </c>
      <c r="G185">
        <f t="shared" si="37"/>
        <v>4192.3138881629857</v>
      </c>
      <c r="H185">
        <f t="shared" si="38"/>
        <v>3.1461511889957663</v>
      </c>
      <c r="I185">
        <f t="shared" si="39"/>
        <v>1095.7211105787669</v>
      </c>
      <c r="J185" s="26">
        <f t="shared" si="40"/>
        <v>51</v>
      </c>
      <c r="K185" s="44">
        <f t="shared" si="33"/>
        <v>-62.5</v>
      </c>
      <c r="L185" s="29" t="str">
        <f t="shared" si="41"/>
        <v>R51 =</v>
      </c>
      <c r="M185" s="259">
        <f t="shared" si="45"/>
        <v>0</v>
      </c>
      <c r="N185" s="29" t="str">
        <f t="shared" si="42"/>
        <v>R251 =</v>
      </c>
      <c r="O185" s="259">
        <f t="shared" si="46"/>
        <v>0</v>
      </c>
      <c r="P185" s="230">
        <f t="shared" si="47"/>
        <v>0</v>
      </c>
      <c r="R185" s="201" t="str">
        <f t="shared" si="43"/>
        <v>R51 =</v>
      </c>
      <c r="S185" s="200" t="str">
        <f>СтандВерт!Y62</f>
        <v>1.00u</v>
      </c>
      <c r="T185" s="243">
        <f>СтандВерт!Q62</f>
        <v>0</v>
      </c>
      <c r="U185" s="203"/>
      <c r="V185" s="206" t="str">
        <f t="shared" si="44"/>
        <v>R251 =</v>
      </c>
      <c r="W185" s="205" t="str">
        <f>СтандГориз!Y62</f>
        <v>1.00u</v>
      </c>
      <c r="X185" s="246">
        <f>СтандГориз!Q62</f>
        <v>0</v>
      </c>
      <c r="Y185" s="214"/>
    </row>
    <row r="186" spans="1:25" x14ac:dyDescent="0.3">
      <c r="A186" s="17">
        <v>52</v>
      </c>
      <c r="B186">
        <v>51</v>
      </c>
      <c r="C186">
        <f t="shared" si="34"/>
        <v>63.75</v>
      </c>
      <c r="D186">
        <f t="shared" si="35"/>
        <v>65.060066329847828</v>
      </c>
      <c r="E186">
        <f t="shared" si="29"/>
        <v>5.5846592999215378E-4</v>
      </c>
      <c r="F186">
        <f t="shared" si="36"/>
        <v>6.493816315762108E-4</v>
      </c>
      <c r="G186">
        <f t="shared" si="37"/>
        <v>4192.7355846664141</v>
      </c>
      <c r="H186">
        <f t="shared" si="38"/>
        <v>2.7244546855671832</v>
      </c>
      <c r="I186">
        <f t="shared" si="39"/>
        <v>1096.1422438615205</v>
      </c>
      <c r="J186" s="26">
        <f t="shared" si="40"/>
        <v>52</v>
      </c>
      <c r="K186" s="44">
        <f t="shared" si="33"/>
        <v>-63.75</v>
      </c>
      <c r="L186" s="29" t="str">
        <f t="shared" si="41"/>
        <v>R52 =</v>
      </c>
      <c r="M186" s="259">
        <f t="shared" si="45"/>
        <v>0</v>
      </c>
      <c r="N186" s="29" t="str">
        <f t="shared" si="42"/>
        <v>R252 =</v>
      </c>
      <c r="O186" s="259">
        <f t="shared" si="46"/>
        <v>0</v>
      </c>
      <c r="P186" s="230">
        <f t="shared" si="47"/>
        <v>0</v>
      </c>
      <c r="R186" s="201" t="str">
        <f t="shared" si="43"/>
        <v>R52 =</v>
      </c>
      <c r="S186" s="200" t="str">
        <f>СтандВерт!Y63</f>
        <v>1.00u</v>
      </c>
      <c r="T186" s="243">
        <f>СтандВерт!Q63</f>
        <v>0</v>
      </c>
      <c r="U186" s="203"/>
      <c r="V186" s="206" t="str">
        <f t="shared" si="44"/>
        <v>R252 =</v>
      </c>
      <c r="W186" s="205" t="str">
        <f>СтандГориз!Y63</f>
        <v>1.00u</v>
      </c>
      <c r="X186" s="246">
        <f>СтандГориз!Q63</f>
        <v>0</v>
      </c>
      <c r="Y186" s="214"/>
    </row>
    <row r="187" spans="1:25" x14ac:dyDescent="0.3">
      <c r="A187" s="17">
        <v>53</v>
      </c>
      <c r="B187">
        <v>52</v>
      </c>
      <c r="C187">
        <f t="shared" si="34"/>
        <v>65</v>
      </c>
      <c r="D187">
        <f t="shared" si="35"/>
        <v>66.310066329847828</v>
      </c>
      <c r="E187">
        <f t="shared" si="29"/>
        <v>4.8361157118530533E-4</v>
      </c>
      <c r="F187">
        <f t="shared" si="36"/>
        <v>5.6234132519034888E-4</v>
      </c>
      <c r="G187">
        <f t="shared" si="37"/>
        <v>4193.1007587936692</v>
      </c>
      <c r="H187">
        <f t="shared" si="38"/>
        <v>2.3592805583123466</v>
      </c>
      <c r="I187">
        <f t="shared" si="39"/>
        <v>1096.5069956328525</v>
      </c>
      <c r="J187" s="26">
        <f t="shared" si="40"/>
        <v>53</v>
      </c>
      <c r="K187" s="44">
        <f t="shared" si="33"/>
        <v>-65</v>
      </c>
      <c r="L187" s="29" t="str">
        <f t="shared" si="41"/>
        <v>R53 =</v>
      </c>
      <c r="M187" s="259">
        <f t="shared" si="45"/>
        <v>0</v>
      </c>
      <c r="N187" s="29" t="str">
        <f t="shared" si="42"/>
        <v>R253 =</v>
      </c>
      <c r="O187" s="259">
        <f t="shared" si="46"/>
        <v>0</v>
      </c>
      <c r="P187" s="230">
        <f t="shared" si="47"/>
        <v>0</v>
      </c>
      <c r="R187" s="201" t="str">
        <f t="shared" si="43"/>
        <v>R53 =</v>
      </c>
      <c r="S187" s="200" t="str">
        <f>СтандВерт!Y64</f>
        <v>1.00u</v>
      </c>
      <c r="T187" s="243">
        <f>СтандВерт!Q64</f>
        <v>0</v>
      </c>
      <c r="U187" s="203"/>
      <c r="V187" s="206" t="str">
        <f t="shared" si="44"/>
        <v>R253 =</v>
      </c>
      <c r="W187" s="205" t="str">
        <f>СтандГориз!Y64</f>
        <v>1.00u</v>
      </c>
      <c r="X187" s="246">
        <f>СтандГориз!Q64</f>
        <v>0</v>
      </c>
      <c r="Y187" s="214"/>
    </row>
    <row r="188" spans="1:25" x14ac:dyDescent="0.3">
      <c r="A188" s="17">
        <v>54</v>
      </c>
      <c r="B188">
        <v>53</v>
      </c>
      <c r="C188">
        <f t="shared" si="34"/>
        <v>66.25</v>
      </c>
      <c r="D188">
        <f t="shared" si="35"/>
        <v>67.560066329847828</v>
      </c>
      <c r="E188">
        <f t="shared" si="29"/>
        <v>4.1879036701058094E-4</v>
      </c>
      <c r="F188">
        <f t="shared" si="36"/>
        <v>4.8696752516586288E-4</v>
      </c>
      <c r="G188">
        <f t="shared" si="37"/>
        <v>4193.4169865596859</v>
      </c>
      <c r="H188">
        <f t="shared" si="38"/>
        <v>2.0430527922955082</v>
      </c>
      <c r="I188">
        <f t="shared" si="39"/>
        <v>1096.8229066766087</v>
      </c>
      <c r="J188" s="26">
        <f t="shared" si="40"/>
        <v>54</v>
      </c>
      <c r="K188" s="44">
        <f t="shared" si="33"/>
        <v>-66.25</v>
      </c>
      <c r="L188" s="29" t="str">
        <f t="shared" si="41"/>
        <v>R54 =</v>
      </c>
      <c r="M188" s="259">
        <f t="shared" si="45"/>
        <v>0</v>
      </c>
      <c r="N188" s="29" t="str">
        <f t="shared" si="42"/>
        <v>R254 =</v>
      </c>
      <c r="O188" s="259">
        <f t="shared" si="46"/>
        <v>0</v>
      </c>
      <c r="P188" s="230">
        <f t="shared" si="47"/>
        <v>0</v>
      </c>
      <c r="R188" s="201" t="str">
        <f t="shared" si="43"/>
        <v>R54 =</v>
      </c>
      <c r="S188" s="200" t="str">
        <f>СтандВерт!Y65</f>
        <v>1.00u</v>
      </c>
      <c r="T188" s="243">
        <f>СтандВерт!Q65</f>
        <v>0</v>
      </c>
      <c r="U188" s="203"/>
      <c r="V188" s="206" t="str">
        <f t="shared" si="44"/>
        <v>R254 =</v>
      </c>
      <c r="W188" s="205" t="str">
        <f>СтандГориз!Y65</f>
        <v>1.00u</v>
      </c>
      <c r="X188" s="246">
        <f>СтандГориз!Q65</f>
        <v>0</v>
      </c>
      <c r="Y188" s="214"/>
    </row>
    <row r="189" spans="1:25" x14ac:dyDescent="0.3">
      <c r="A189" s="17">
        <v>55</v>
      </c>
      <c r="B189">
        <v>54</v>
      </c>
      <c r="C189">
        <f t="shared" si="34"/>
        <v>67.5</v>
      </c>
      <c r="D189">
        <f t="shared" si="35"/>
        <v>68.810066329847828</v>
      </c>
      <c r="E189">
        <f t="shared" si="29"/>
        <v>3.6265751679803103E-4</v>
      </c>
      <c r="F189">
        <f t="shared" si="36"/>
        <v>4.2169650342858186E-4</v>
      </c>
      <c r="G189">
        <f t="shared" si="37"/>
        <v>4193.690828523112</v>
      </c>
      <c r="H189">
        <f t="shared" si="38"/>
        <v>1.7692108288690709</v>
      </c>
      <c r="I189">
        <f t="shared" si="39"/>
        <v>1097.0965111318458</v>
      </c>
      <c r="J189" s="26">
        <f t="shared" si="40"/>
        <v>55</v>
      </c>
      <c r="K189" s="44">
        <f t="shared" si="33"/>
        <v>-67.5</v>
      </c>
      <c r="L189" s="29" t="str">
        <f t="shared" si="41"/>
        <v>R55 =</v>
      </c>
      <c r="M189" s="259">
        <f t="shared" si="45"/>
        <v>0</v>
      </c>
      <c r="N189" s="29" t="str">
        <f t="shared" si="42"/>
        <v>R255 =</v>
      </c>
      <c r="O189" s="259">
        <f t="shared" si="46"/>
        <v>0</v>
      </c>
      <c r="P189" s="230">
        <f t="shared" si="47"/>
        <v>0</v>
      </c>
      <c r="R189" s="201" t="str">
        <f t="shared" si="43"/>
        <v>R55 =</v>
      </c>
      <c r="S189" s="200" t="str">
        <f>СтандВерт!Y66</f>
        <v>1.00u</v>
      </c>
      <c r="T189" s="243">
        <f>СтандВерт!Q66</f>
        <v>0</v>
      </c>
      <c r="U189" s="203"/>
      <c r="V189" s="206" t="str">
        <f t="shared" si="44"/>
        <v>R255 =</v>
      </c>
      <c r="W189" s="205" t="str">
        <f>СтандГориз!Y66</f>
        <v>1.00u</v>
      </c>
      <c r="X189" s="246">
        <f>СтандГориз!Q66</f>
        <v>0</v>
      </c>
      <c r="Y189" s="214"/>
    </row>
    <row r="190" spans="1:25" x14ac:dyDescent="0.3">
      <c r="A190" s="17">
        <v>56</v>
      </c>
      <c r="B190">
        <v>55</v>
      </c>
      <c r="C190">
        <f t="shared" si="34"/>
        <v>68.75</v>
      </c>
      <c r="D190">
        <f t="shared" si="35"/>
        <v>70.060066329847828</v>
      </c>
      <c r="E190">
        <f t="shared" si="29"/>
        <v>3.1404847114544865E-4</v>
      </c>
      <c r="F190">
        <f t="shared" si="36"/>
        <v>3.6517412725483759E-4</v>
      </c>
      <c r="G190">
        <f t="shared" si="37"/>
        <v>4193.9279658936784</v>
      </c>
      <c r="H190">
        <f t="shared" si="38"/>
        <v>1.5320734583029063</v>
      </c>
      <c r="I190">
        <f t="shared" si="39"/>
        <v>1097.3334703963963</v>
      </c>
      <c r="J190" s="26">
        <f t="shared" si="40"/>
        <v>56</v>
      </c>
      <c r="K190" s="44">
        <f t="shared" si="33"/>
        <v>-68.75</v>
      </c>
      <c r="L190" s="29" t="str">
        <f t="shared" si="41"/>
        <v>R56 =</v>
      </c>
      <c r="M190" s="259">
        <f t="shared" si="45"/>
        <v>0</v>
      </c>
      <c r="N190" s="29" t="str">
        <f t="shared" si="42"/>
        <v>R256 =</v>
      </c>
      <c r="O190" s="259">
        <f t="shared" si="46"/>
        <v>0</v>
      </c>
      <c r="P190" s="230">
        <f t="shared" si="47"/>
        <v>0</v>
      </c>
      <c r="R190" s="201" t="str">
        <f t="shared" si="43"/>
        <v>R56 =</v>
      </c>
      <c r="S190" s="200" t="str">
        <f>СтандВерт!Y67</f>
        <v>1.00u</v>
      </c>
      <c r="T190" s="243">
        <f>СтандВерт!Q67</f>
        <v>0</v>
      </c>
      <c r="U190" s="203"/>
      <c r="V190" s="206" t="str">
        <f t="shared" si="44"/>
        <v>R256 =</v>
      </c>
      <c r="W190" s="205" t="str">
        <f>СтандГориз!Y67</f>
        <v>1.00u</v>
      </c>
      <c r="X190" s="246">
        <f>СтандГориз!Q67</f>
        <v>0</v>
      </c>
      <c r="Y190" s="214"/>
    </row>
    <row r="191" spans="1:25" x14ac:dyDescent="0.3">
      <c r="A191" s="17">
        <v>57</v>
      </c>
      <c r="B191">
        <v>56</v>
      </c>
      <c r="C191">
        <f t="shared" si="34"/>
        <v>70</v>
      </c>
      <c r="D191">
        <f t="shared" si="35"/>
        <v>71.310066329847828</v>
      </c>
      <c r="E191">
        <f t="shared" si="29"/>
        <v>2.7195477181773118E-4</v>
      </c>
      <c r="F191">
        <f t="shared" si="36"/>
        <v>3.1622776601683751E-4</v>
      </c>
      <c r="G191">
        <f t="shared" si="37"/>
        <v>4194.1333183963243</v>
      </c>
      <c r="H191">
        <f t="shared" si="38"/>
        <v>1.3267209556571902</v>
      </c>
      <c r="I191">
        <f t="shared" si="39"/>
        <v>1097.538689338372</v>
      </c>
      <c r="J191" s="26">
        <f t="shared" si="40"/>
        <v>57</v>
      </c>
      <c r="K191" s="44">
        <f t="shared" si="33"/>
        <v>-70</v>
      </c>
      <c r="L191" s="29" t="str">
        <f t="shared" si="41"/>
        <v>R57 =</v>
      </c>
      <c r="M191" s="259">
        <f t="shared" si="45"/>
        <v>0</v>
      </c>
      <c r="N191" s="29" t="str">
        <f t="shared" si="42"/>
        <v>R257 =</v>
      </c>
      <c r="O191" s="259">
        <f t="shared" si="46"/>
        <v>0</v>
      </c>
      <c r="P191" s="230">
        <f t="shared" si="47"/>
        <v>0</v>
      </c>
      <c r="R191" s="201" t="str">
        <f t="shared" si="43"/>
        <v>R57 =</v>
      </c>
      <c r="S191" s="200" t="str">
        <f>СтандВерт!Y68</f>
        <v>1.00u</v>
      </c>
      <c r="T191" s="243">
        <f>СтандВерт!Q68</f>
        <v>0</v>
      </c>
      <c r="U191" s="203"/>
      <c r="V191" s="206" t="str">
        <f t="shared" si="44"/>
        <v>R257 =</v>
      </c>
      <c r="W191" s="205" t="str">
        <f>СтандГориз!Y68</f>
        <v>1.00u</v>
      </c>
      <c r="X191" s="246">
        <f>СтандГориз!Q68</f>
        <v>0</v>
      </c>
      <c r="Y191" s="214"/>
    </row>
    <row r="192" spans="1:25" x14ac:dyDescent="0.3">
      <c r="A192" s="17">
        <v>58</v>
      </c>
      <c r="B192">
        <v>57</v>
      </c>
      <c r="C192">
        <f t="shared" si="34"/>
        <v>71.25</v>
      </c>
      <c r="D192">
        <f t="shared" si="35"/>
        <v>72.560066329847828</v>
      </c>
      <c r="E192">
        <f t="shared" si="29"/>
        <v>2.3550312996168266E-4</v>
      </c>
      <c r="F192">
        <f t="shared" si="36"/>
        <v>2.7384196342643589E-4</v>
      </c>
      <c r="G192">
        <f t="shared" si="37"/>
        <v>4194.311146337328</v>
      </c>
      <c r="H192">
        <f t="shared" si="38"/>
        <v>1.1488930146532985</v>
      </c>
      <c r="I192">
        <f t="shared" si="39"/>
        <v>1097.7164171230029</v>
      </c>
      <c r="J192" s="26">
        <f t="shared" si="40"/>
        <v>58</v>
      </c>
      <c r="K192" s="44">
        <f t="shared" si="33"/>
        <v>-71.25</v>
      </c>
      <c r="L192" s="29" t="str">
        <f t="shared" si="41"/>
        <v>R58 =</v>
      </c>
      <c r="M192" s="259">
        <f t="shared" si="45"/>
        <v>0</v>
      </c>
      <c r="N192" s="29" t="str">
        <f t="shared" si="42"/>
        <v>R258 =</v>
      </c>
      <c r="O192" s="259">
        <f t="shared" si="46"/>
        <v>0</v>
      </c>
      <c r="P192" s="230">
        <f t="shared" si="47"/>
        <v>0</v>
      </c>
      <c r="R192" s="201" t="str">
        <f t="shared" si="43"/>
        <v>R58 =</v>
      </c>
      <c r="S192" s="200" t="str">
        <f>СтандВерт!Y69</f>
        <v>1.00u</v>
      </c>
      <c r="T192" s="243">
        <f>СтандВерт!Q69</f>
        <v>0</v>
      </c>
      <c r="U192" s="203"/>
      <c r="V192" s="206" t="str">
        <f t="shared" si="44"/>
        <v>R258 =</v>
      </c>
      <c r="W192" s="205" t="str">
        <f>СтандГориз!Y69</f>
        <v>1.00u</v>
      </c>
      <c r="X192" s="246">
        <f>СтандГориз!Q69</f>
        <v>0</v>
      </c>
      <c r="Y192" s="214"/>
    </row>
    <row r="193" spans="1:25" x14ac:dyDescent="0.3">
      <c r="A193" s="17">
        <v>59</v>
      </c>
      <c r="B193">
        <v>58</v>
      </c>
      <c r="C193">
        <f t="shared" si="34"/>
        <v>72.5</v>
      </c>
      <c r="D193">
        <f t="shared" si="35"/>
        <v>73.810066329847828</v>
      </c>
      <c r="E193">
        <f t="shared" si="29"/>
        <v>2.039373085864462E-4</v>
      </c>
      <c r="F193">
        <f t="shared" si="36"/>
        <v>2.3713737056616548E-4</v>
      </c>
      <c r="G193">
        <f t="shared" si="37"/>
        <v>4194.4651389899336</v>
      </c>
      <c r="H193">
        <f t="shared" si="38"/>
        <v>0.99490036204735</v>
      </c>
      <c r="I193">
        <f t="shared" si="39"/>
        <v>1097.8703346689247</v>
      </c>
      <c r="J193" s="26">
        <f t="shared" si="40"/>
        <v>59</v>
      </c>
      <c r="K193" s="44">
        <f t="shared" si="33"/>
        <v>-72.5</v>
      </c>
      <c r="L193" s="29" t="str">
        <f t="shared" si="41"/>
        <v>R59 =</v>
      </c>
      <c r="M193" s="259">
        <f t="shared" si="45"/>
        <v>0</v>
      </c>
      <c r="N193" s="29" t="str">
        <f t="shared" si="42"/>
        <v>R259 =</v>
      </c>
      <c r="O193" s="259">
        <f t="shared" si="46"/>
        <v>0</v>
      </c>
      <c r="P193" s="230">
        <f t="shared" si="47"/>
        <v>0</v>
      </c>
      <c r="R193" s="201" t="str">
        <f t="shared" si="43"/>
        <v>R59 =</v>
      </c>
      <c r="S193" s="200" t="str">
        <f>СтандВерт!Y70</f>
        <v>1.00u</v>
      </c>
      <c r="T193" s="243">
        <f>СтандВерт!Q70</f>
        <v>0</v>
      </c>
      <c r="U193" s="203"/>
      <c r="V193" s="206" t="str">
        <f t="shared" si="44"/>
        <v>R259 =</v>
      </c>
      <c r="W193" s="205" t="str">
        <f>СтандГориз!Y70</f>
        <v>1.00u</v>
      </c>
      <c r="X193" s="246">
        <f>СтандГориз!Q70</f>
        <v>0</v>
      </c>
      <c r="Y193" s="214"/>
    </row>
    <row r="194" spans="1:25" x14ac:dyDescent="0.3">
      <c r="A194" s="17">
        <v>60</v>
      </c>
      <c r="B194">
        <v>59</v>
      </c>
      <c r="C194">
        <f t="shared" si="34"/>
        <v>73.75</v>
      </c>
      <c r="D194">
        <f t="shared" si="35"/>
        <v>75.060066329847828</v>
      </c>
      <c r="E194">
        <f t="shared" si="29"/>
        <v>1.7660243343793451E-4</v>
      </c>
      <c r="F194">
        <f t="shared" si="36"/>
        <v>2.0535250264571434E-4</v>
      </c>
      <c r="G194">
        <f t="shared" si="37"/>
        <v>4194.5984911331498</v>
      </c>
      <c r="H194">
        <f t="shared" si="38"/>
        <v>0.86154821883101651</v>
      </c>
      <c r="I194">
        <f t="shared" si="39"/>
        <v>1098.0036304900736</v>
      </c>
      <c r="J194" s="26">
        <f t="shared" si="40"/>
        <v>60</v>
      </c>
      <c r="K194" s="44">
        <f t="shared" si="33"/>
        <v>-73.75</v>
      </c>
      <c r="L194" s="29" t="str">
        <f t="shared" si="41"/>
        <v>R60 =</v>
      </c>
      <c r="M194" s="259">
        <f t="shared" si="45"/>
        <v>0</v>
      </c>
      <c r="N194" s="29" t="str">
        <f t="shared" si="42"/>
        <v>R260 =</v>
      </c>
      <c r="O194" s="259">
        <f t="shared" si="46"/>
        <v>0</v>
      </c>
      <c r="P194" s="230">
        <f t="shared" si="47"/>
        <v>0</v>
      </c>
      <c r="R194" s="201" t="str">
        <f t="shared" si="43"/>
        <v>R60 =</v>
      </c>
      <c r="S194" s="200" t="str">
        <f>СтандВерт!Y71</f>
        <v>1.00u</v>
      </c>
      <c r="T194" s="243">
        <f>СтандВерт!Q71</f>
        <v>0</v>
      </c>
      <c r="U194" s="203"/>
      <c r="V194" s="206" t="str">
        <f t="shared" si="44"/>
        <v>R260 =</v>
      </c>
      <c r="W194" s="205" t="str">
        <f>СтандГориз!Y71</f>
        <v>1.00u</v>
      </c>
      <c r="X194" s="246">
        <f>СтандГориз!Q71</f>
        <v>0</v>
      </c>
      <c r="Y194" s="214"/>
    </row>
    <row r="195" spans="1:25" x14ac:dyDescent="0.3">
      <c r="A195" s="17">
        <v>61</v>
      </c>
      <c r="B195">
        <v>60</v>
      </c>
      <c r="C195">
        <f t="shared" si="34"/>
        <v>75</v>
      </c>
      <c r="D195">
        <f t="shared" si="35"/>
        <v>76.310066329847828</v>
      </c>
      <c r="E195">
        <f t="shared" si="29"/>
        <v>1.5293140677582201E-4</v>
      </c>
      <c r="F195">
        <f t="shared" si="36"/>
        <v>1.7782794100389213E-4</v>
      </c>
      <c r="G195">
        <f t="shared" si="37"/>
        <v>4194.7139693316194</v>
      </c>
      <c r="H195">
        <f t="shared" si="38"/>
        <v>0.74607002036207115</v>
      </c>
      <c r="I195">
        <f t="shared" si="39"/>
        <v>1098.1190664529502</v>
      </c>
      <c r="J195" s="26">
        <f t="shared" si="40"/>
        <v>61</v>
      </c>
      <c r="K195" s="44">
        <f t="shared" si="33"/>
        <v>-75</v>
      </c>
      <c r="L195" s="29" t="str">
        <f t="shared" si="41"/>
        <v>R61 =</v>
      </c>
      <c r="M195" s="259">
        <f t="shared" si="45"/>
        <v>0</v>
      </c>
      <c r="N195" s="29" t="str">
        <f t="shared" si="42"/>
        <v>R261 =</v>
      </c>
      <c r="O195" s="259">
        <f t="shared" si="46"/>
        <v>0</v>
      </c>
      <c r="P195" s="230">
        <f t="shared" si="47"/>
        <v>0</v>
      </c>
      <c r="R195" s="201" t="str">
        <f t="shared" si="43"/>
        <v>R61 =</v>
      </c>
      <c r="S195" s="200" t="str">
        <f>СтандВерт!Y72</f>
        <v>1.00u</v>
      </c>
      <c r="T195" s="243">
        <f>СтандВерт!Q72</f>
        <v>0</v>
      </c>
      <c r="U195" s="203"/>
      <c r="V195" s="206" t="str">
        <f t="shared" si="44"/>
        <v>R261 =</v>
      </c>
      <c r="W195" s="205" t="str">
        <f>СтандГориз!Y72</f>
        <v>1.00u</v>
      </c>
      <c r="X195" s="246">
        <f>СтандГориз!Q72</f>
        <v>0</v>
      </c>
      <c r="Y195" s="214"/>
    </row>
    <row r="196" spans="1:25" x14ac:dyDescent="0.3">
      <c r="A196" s="17">
        <v>62</v>
      </c>
      <c r="B196">
        <v>61</v>
      </c>
      <c r="C196">
        <f t="shared" si="34"/>
        <v>76.25</v>
      </c>
      <c r="D196">
        <f t="shared" si="35"/>
        <v>77.560066329847828</v>
      </c>
      <c r="E196">
        <f t="shared" si="29"/>
        <v>1.3243314218912771E-4</v>
      </c>
      <c r="F196">
        <f t="shared" si="36"/>
        <v>1.5399265260594917E-4</v>
      </c>
      <c r="G196">
        <f t="shared" si="37"/>
        <v>4194.8139693316189</v>
      </c>
      <c r="H196">
        <f t="shared" si="38"/>
        <v>0.64607002036207151</v>
      </c>
      <c r="I196">
        <f t="shared" si="39"/>
        <v>1098.2190347807241</v>
      </c>
      <c r="J196" s="26">
        <f t="shared" si="40"/>
        <v>62</v>
      </c>
      <c r="K196" s="44">
        <f t="shared" si="33"/>
        <v>-76.25</v>
      </c>
      <c r="L196" s="29" t="str">
        <f t="shared" si="41"/>
        <v>R62 =</v>
      </c>
      <c r="M196" s="259">
        <f t="shared" si="45"/>
        <v>0</v>
      </c>
      <c r="N196" s="29" t="str">
        <f t="shared" si="42"/>
        <v>R262 =</v>
      </c>
      <c r="O196" s="259">
        <f t="shared" si="46"/>
        <v>0</v>
      </c>
      <c r="P196" s="230">
        <f t="shared" si="47"/>
        <v>0</v>
      </c>
      <c r="R196" s="201" t="str">
        <f t="shared" si="43"/>
        <v>R62 =</v>
      </c>
      <c r="S196" s="200" t="str">
        <f>СтандВерт!Y73</f>
        <v>1.00u</v>
      </c>
      <c r="T196" s="243">
        <f>СтандВерт!Q73</f>
        <v>0</v>
      </c>
      <c r="U196" s="203"/>
      <c r="V196" s="206" t="str">
        <f t="shared" si="44"/>
        <v>R262 =</v>
      </c>
      <c r="W196" s="205" t="str">
        <f>СтандГориз!Y73</f>
        <v>1.00u</v>
      </c>
      <c r="X196" s="246">
        <f>СтандГориз!Q73</f>
        <v>0</v>
      </c>
      <c r="Y196" s="214"/>
    </row>
    <row r="197" spans="1:25" x14ac:dyDescent="0.3">
      <c r="A197" s="17">
        <v>63</v>
      </c>
      <c r="B197">
        <v>62</v>
      </c>
      <c r="C197">
        <f t="shared" si="34"/>
        <v>77.5</v>
      </c>
      <c r="D197">
        <f t="shared" si="35"/>
        <v>78.810066329847828</v>
      </c>
      <c r="E197">
        <f t="shared" si="29"/>
        <v>1.1468237636625516E-4</v>
      </c>
      <c r="F197">
        <f t="shared" si="36"/>
        <v>1.3335214321633221E-4</v>
      </c>
      <c r="G197">
        <f t="shared" si="37"/>
        <v>4194.9005657639555</v>
      </c>
      <c r="H197">
        <f t="shared" si="38"/>
        <v>0.55947358802606417</v>
      </c>
      <c r="I197">
        <f t="shared" si="39"/>
        <v>1098.3056074622411</v>
      </c>
      <c r="J197" s="26">
        <f t="shared" si="40"/>
        <v>63</v>
      </c>
      <c r="K197" s="44">
        <f t="shared" si="33"/>
        <v>-77.5</v>
      </c>
      <c r="L197" s="29" t="str">
        <f t="shared" si="41"/>
        <v>R63 =</v>
      </c>
      <c r="M197" s="259">
        <f t="shared" si="45"/>
        <v>0</v>
      </c>
      <c r="N197" s="29" t="str">
        <f t="shared" si="42"/>
        <v>R263 =</v>
      </c>
      <c r="O197" s="259">
        <f t="shared" si="46"/>
        <v>0</v>
      </c>
      <c r="P197" s="230">
        <f t="shared" si="47"/>
        <v>0</v>
      </c>
      <c r="R197" s="201" t="str">
        <f t="shared" si="43"/>
        <v>R63 =</v>
      </c>
      <c r="S197" s="200" t="str">
        <f>СтандВерт!Y74</f>
        <v>1.00u</v>
      </c>
      <c r="T197" s="243">
        <f>СтандВерт!Q74</f>
        <v>0</v>
      </c>
      <c r="U197" s="203"/>
      <c r="V197" s="206" t="str">
        <f t="shared" si="44"/>
        <v>R263 =</v>
      </c>
      <c r="W197" s="205" t="str">
        <f>СтандГориз!Y74</f>
        <v>1.00u</v>
      </c>
      <c r="X197" s="246">
        <f>СтандГориз!Q74</f>
        <v>0</v>
      </c>
      <c r="Y197" s="214"/>
    </row>
    <row r="198" spans="1:25" x14ac:dyDescent="0.3">
      <c r="A198" s="17">
        <v>64</v>
      </c>
      <c r="B198">
        <v>63</v>
      </c>
      <c r="C198">
        <f t="shared" si="34"/>
        <v>78.75</v>
      </c>
      <c r="D198">
        <f t="shared" si="35"/>
        <v>80.060066329847828</v>
      </c>
      <c r="E198">
        <f t="shared" si="29"/>
        <v>9.931084645132873E-5</v>
      </c>
      <c r="F198">
        <f t="shared" si="36"/>
        <v>1.1547819846894592E-4</v>
      </c>
      <c r="G198">
        <f t="shared" si="37"/>
        <v>4194.9755551848884</v>
      </c>
      <c r="H198">
        <f t="shared" si="38"/>
        <v>0.48448416709281972</v>
      </c>
      <c r="I198">
        <f t="shared" si="39"/>
        <v>1098.3805790725728</v>
      </c>
      <c r="J198" s="26">
        <f t="shared" si="40"/>
        <v>64</v>
      </c>
      <c r="K198" s="44">
        <f t="shared" si="33"/>
        <v>-78.75</v>
      </c>
      <c r="L198" s="29" t="str">
        <f t="shared" si="41"/>
        <v>R64 =</v>
      </c>
      <c r="M198" s="259">
        <f t="shared" si="45"/>
        <v>0</v>
      </c>
      <c r="N198" s="29" t="str">
        <f t="shared" si="42"/>
        <v>R264 =</v>
      </c>
      <c r="O198" s="259">
        <f t="shared" si="46"/>
        <v>0</v>
      </c>
      <c r="P198" s="230">
        <f t="shared" si="47"/>
        <v>0</v>
      </c>
      <c r="R198" s="201" t="str">
        <f t="shared" si="43"/>
        <v>R64 =</v>
      </c>
      <c r="S198" s="200" t="str">
        <f>СтандВерт!Y75</f>
        <v>1.00u</v>
      </c>
      <c r="T198" s="243">
        <f>СтандВерт!Q75</f>
        <v>0</v>
      </c>
      <c r="U198" s="203"/>
      <c r="V198" s="206" t="str">
        <f t="shared" si="44"/>
        <v>R264 =</v>
      </c>
      <c r="W198" s="205" t="str">
        <f>СтандГориз!Y75</f>
        <v>1.00u</v>
      </c>
      <c r="X198" s="246">
        <f>СтандГориз!Q75</f>
        <v>0</v>
      </c>
      <c r="Y198" s="214"/>
    </row>
    <row r="199" spans="1:25" x14ac:dyDescent="0.3">
      <c r="A199" s="17">
        <v>65</v>
      </c>
      <c r="B199">
        <v>64</v>
      </c>
      <c r="C199">
        <f t="shared" ref="C199:C230" si="48">B199*$J$83</f>
        <v>80</v>
      </c>
      <c r="D199">
        <f t="shared" ref="D199:D230" si="49">C199+$J$81</f>
        <v>81.310066329847828</v>
      </c>
      <c r="E199">
        <f t="shared" si="29"/>
        <v>8.5999649949540139E-5</v>
      </c>
      <c r="F199">
        <f t="shared" ref="F199:F230" si="50">E199*$J$79</f>
        <v>9.9999999999999978E-5</v>
      </c>
      <c r="G199">
        <f t="shared" ref="G199:G230" si="51">(1-F199)*$J$67</f>
        <v>4195.0404933480459</v>
      </c>
      <c r="H199">
        <f t="shared" ref="H199:H234" si="52">F199*$J$67</f>
        <v>0.41954600393519803</v>
      </c>
      <c r="I199">
        <f t="shared" ref="I199:I234" si="53">$J$82+F199*$J$67*(F199*$J$67/($J$67+$J$65)-1)</f>
        <v>1098.4455038796634</v>
      </c>
      <c r="J199" s="26">
        <f t="shared" ref="J199:J234" si="54">A199</f>
        <v>65</v>
      </c>
      <c r="K199" s="44">
        <f t="shared" si="33"/>
        <v>-80</v>
      </c>
      <c r="L199" s="29" t="str">
        <f t="shared" ref="L199:L234" si="55">_xlfn.CONCAT("R",A199," =")</f>
        <v>R65 =</v>
      </c>
      <c r="M199" s="259">
        <f t="shared" si="45"/>
        <v>0</v>
      </c>
      <c r="N199" s="29" t="str">
        <f t="shared" ref="N199:N234" si="56">_xlfn.CONCAT("R",200+A199," =")</f>
        <v>R265 =</v>
      </c>
      <c r="O199" s="259">
        <f t="shared" si="46"/>
        <v>0</v>
      </c>
      <c r="P199" s="230">
        <f t="shared" si="47"/>
        <v>0</v>
      </c>
      <c r="R199" s="201" t="str">
        <f t="shared" ref="R199:R234" si="57">L199</f>
        <v>R65 =</v>
      </c>
      <c r="S199" s="200" t="str">
        <f>СтандВерт!Y76</f>
        <v>1.00u</v>
      </c>
      <c r="T199" s="243">
        <f>СтандВерт!Q76</f>
        <v>0</v>
      </c>
      <c r="U199" s="203"/>
      <c r="V199" s="206" t="str">
        <f t="shared" ref="V199:V234" si="58">N199</f>
        <v>R265 =</v>
      </c>
      <c r="W199" s="205" t="str">
        <f>СтандГориз!Y76</f>
        <v>1.00u</v>
      </c>
      <c r="X199" s="246">
        <f>СтандГориз!Q76</f>
        <v>0</v>
      </c>
      <c r="Y199" s="214"/>
    </row>
    <row r="200" spans="1:25" x14ac:dyDescent="0.3">
      <c r="A200" s="17">
        <v>66</v>
      </c>
      <c r="B200">
        <v>65</v>
      </c>
      <c r="C200">
        <f t="shared" si="48"/>
        <v>81.25</v>
      </c>
      <c r="D200">
        <f t="shared" si="49"/>
        <v>82.560066329847828</v>
      </c>
      <c r="E200">
        <f t="shared" ref="E200:E234" si="59">POWER(10,-D200/20)</f>
        <v>7.4472628677756055E-5</v>
      </c>
      <c r="F200">
        <f t="shared" si="50"/>
        <v>8.6596432336006577E-5</v>
      </c>
      <c r="G200">
        <f t="shared" si="51"/>
        <v>4195.0967274805653</v>
      </c>
      <c r="H200">
        <f t="shared" si="52"/>
        <v>0.36331187141616333</v>
      </c>
      <c r="I200">
        <f t="shared" si="53"/>
        <v>1098.5017279965452</v>
      </c>
      <c r="J200" s="26">
        <f t="shared" si="54"/>
        <v>66</v>
      </c>
      <c r="K200" s="44">
        <f t="shared" si="33"/>
        <v>-81.25</v>
      </c>
      <c r="L200" s="29" t="str">
        <f t="shared" si="55"/>
        <v>R66 =</v>
      </c>
      <c r="M200" s="259">
        <f t="shared" ref="M200:M234" si="60">IF(A200&lt;=$J$68,G200-G199,0)</f>
        <v>0</v>
      </c>
      <c r="N200" s="29" t="str">
        <f t="shared" si="56"/>
        <v>R266 =</v>
      </c>
      <c r="O200" s="259">
        <f t="shared" ref="O200:O234" si="61">IF(A200&lt;=$J$68,I200,0)</f>
        <v>0</v>
      </c>
      <c r="P200" s="230">
        <f t="shared" ref="P200:P234" si="62">IF(A200=$J$68,H200,0)</f>
        <v>0</v>
      </c>
      <c r="R200" s="201" t="str">
        <f t="shared" si="57"/>
        <v>R66 =</v>
      </c>
      <c r="S200" s="200" t="str">
        <f>СтандВерт!Y77</f>
        <v>1.00u</v>
      </c>
      <c r="T200" s="243">
        <f>СтандВерт!Q77</f>
        <v>0</v>
      </c>
      <c r="U200" s="203"/>
      <c r="V200" s="206" t="str">
        <f t="shared" si="58"/>
        <v>R266 =</v>
      </c>
      <c r="W200" s="205" t="str">
        <f>СтандГориз!Y77</f>
        <v>1.00u</v>
      </c>
      <c r="X200" s="246">
        <f>СтандГориз!Q77</f>
        <v>0</v>
      </c>
      <c r="Y200" s="214"/>
    </row>
    <row r="201" spans="1:25" x14ac:dyDescent="0.3">
      <c r="A201" s="17">
        <v>67</v>
      </c>
      <c r="B201">
        <v>66</v>
      </c>
      <c r="C201">
        <f t="shared" si="48"/>
        <v>82.5</v>
      </c>
      <c r="D201">
        <f t="shared" si="49"/>
        <v>83.810066329847828</v>
      </c>
      <c r="E201">
        <f t="shared" si="59"/>
        <v>6.4490639501778451E-5</v>
      </c>
      <c r="F201">
        <f t="shared" si="50"/>
        <v>7.4989420933245653E-5</v>
      </c>
      <c r="G201">
        <f t="shared" si="51"/>
        <v>4195.1454242330819</v>
      </c>
      <c r="H201">
        <f t="shared" si="52"/>
        <v>0.31461511889957711</v>
      </c>
      <c r="I201">
        <f t="shared" si="53"/>
        <v>1098.5504172383935</v>
      </c>
      <c r="J201" s="26">
        <f t="shared" si="54"/>
        <v>67</v>
      </c>
      <c r="K201" s="44">
        <f t="shared" ref="K201:K234" si="63">-C201</f>
        <v>-82.5</v>
      </c>
      <c r="L201" s="29" t="str">
        <f t="shared" si="55"/>
        <v>R67 =</v>
      </c>
      <c r="M201" s="259">
        <f t="shared" si="60"/>
        <v>0</v>
      </c>
      <c r="N201" s="29" t="str">
        <f t="shared" si="56"/>
        <v>R267 =</v>
      </c>
      <c r="O201" s="259">
        <f t="shared" si="61"/>
        <v>0</v>
      </c>
      <c r="P201" s="230">
        <f t="shared" si="62"/>
        <v>0</v>
      </c>
      <c r="R201" s="201" t="str">
        <f t="shared" si="57"/>
        <v>R67 =</v>
      </c>
      <c r="S201" s="200" t="str">
        <f>СтандВерт!Y78</f>
        <v>1.00u</v>
      </c>
      <c r="T201" s="243">
        <f>СтандВерт!Q78</f>
        <v>0</v>
      </c>
      <c r="U201" s="203"/>
      <c r="V201" s="206" t="str">
        <f t="shared" si="58"/>
        <v>R267 =</v>
      </c>
      <c r="W201" s="205" t="str">
        <f>СтандГориз!Y78</f>
        <v>1.00u</v>
      </c>
      <c r="X201" s="246">
        <f>СтандГориз!Q78</f>
        <v>0</v>
      </c>
      <c r="Y201" s="214"/>
    </row>
    <row r="202" spans="1:25" x14ac:dyDescent="0.3">
      <c r="A202" s="17">
        <v>68</v>
      </c>
      <c r="B202">
        <v>67</v>
      </c>
      <c r="C202">
        <f t="shared" si="48"/>
        <v>83.75</v>
      </c>
      <c r="D202">
        <f t="shared" si="49"/>
        <v>85.060066329847828</v>
      </c>
      <c r="E202">
        <f t="shared" si="59"/>
        <v>5.584659299921542E-5</v>
      </c>
      <c r="F202">
        <f t="shared" si="50"/>
        <v>6.4938163157621129E-5</v>
      </c>
      <c r="G202">
        <f t="shared" si="51"/>
        <v>4195.1875938834246</v>
      </c>
      <c r="H202">
        <f t="shared" si="52"/>
        <v>0.27244546855671853</v>
      </c>
      <c r="I202">
        <f t="shared" si="53"/>
        <v>1098.5925812565295</v>
      </c>
      <c r="J202" s="26">
        <f t="shared" si="54"/>
        <v>68</v>
      </c>
      <c r="K202" s="44">
        <f t="shared" si="63"/>
        <v>-83.75</v>
      </c>
      <c r="L202" s="29" t="str">
        <f t="shared" si="55"/>
        <v>R68 =</v>
      </c>
      <c r="M202" s="259">
        <f t="shared" si="60"/>
        <v>0</v>
      </c>
      <c r="N202" s="29" t="str">
        <f t="shared" si="56"/>
        <v>R268 =</v>
      </c>
      <c r="O202" s="259">
        <f t="shared" si="61"/>
        <v>0</v>
      </c>
      <c r="P202" s="230">
        <f t="shared" si="62"/>
        <v>0</v>
      </c>
      <c r="R202" s="201" t="str">
        <f t="shared" si="57"/>
        <v>R68 =</v>
      </c>
      <c r="S202" s="200" t="str">
        <f>СтандВерт!Y79</f>
        <v>1.00u</v>
      </c>
      <c r="T202" s="243">
        <f>СтандВерт!Q79</f>
        <v>0</v>
      </c>
      <c r="U202" s="203"/>
      <c r="V202" s="206" t="str">
        <f t="shared" si="58"/>
        <v>R268 =</v>
      </c>
      <c r="W202" s="205" t="str">
        <f>СтандГориз!Y79</f>
        <v>1.00u</v>
      </c>
      <c r="X202" s="246">
        <f>СтандГориз!Q79</f>
        <v>0</v>
      </c>
      <c r="Y202" s="214"/>
    </row>
    <row r="203" spans="1:25" x14ac:dyDescent="0.3">
      <c r="A203" s="17">
        <v>69</v>
      </c>
      <c r="B203">
        <v>68</v>
      </c>
      <c r="C203">
        <f t="shared" si="48"/>
        <v>85</v>
      </c>
      <c r="D203">
        <f t="shared" si="49"/>
        <v>86.310066329847828</v>
      </c>
      <c r="E203">
        <f t="shared" si="59"/>
        <v>4.8361157118530575E-5</v>
      </c>
      <c r="F203">
        <f t="shared" si="50"/>
        <v>5.6234132519034934E-5</v>
      </c>
      <c r="G203">
        <f t="shared" si="51"/>
        <v>4195.2241112961501</v>
      </c>
      <c r="H203">
        <f t="shared" si="52"/>
        <v>0.23592805583123483</v>
      </c>
      <c r="I203">
        <f t="shared" si="53"/>
        <v>1098.6290944456957</v>
      </c>
      <c r="J203" s="26">
        <f t="shared" si="54"/>
        <v>69</v>
      </c>
      <c r="K203" s="44">
        <f t="shared" si="63"/>
        <v>-85</v>
      </c>
      <c r="L203" s="29" t="str">
        <f t="shared" si="55"/>
        <v>R69 =</v>
      </c>
      <c r="M203" s="259">
        <f t="shared" si="60"/>
        <v>0</v>
      </c>
      <c r="N203" s="29" t="str">
        <f t="shared" si="56"/>
        <v>R269 =</v>
      </c>
      <c r="O203" s="259">
        <f t="shared" si="61"/>
        <v>0</v>
      </c>
      <c r="P203" s="230">
        <f t="shared" si="62"/>
        <v>0</v>
      </c>
      <c r="R203" s="201" t="str">
        <f t="shared" si="57"/>
        <v>R69 =</v>
      </c>
      <c r="S203" s="200" t="str">
        <f>СтандВерт!Y80</f>
        <v>1.00u</v>
      </c>
      <c r="T203" s="243">
        <f>СтандВерт!Q80</f>
        <v>0</v>
      </c>
      <c r="U203" s="203"/>
      <c r="V203" s="206" t="str">
        <f t="shared" si="58"/>
        <v>R269 =</v>
      </c>
      <c r="W203" s="205" t="str">
        <f>СтандГориз!Y80</f>
        <v>1.00u</v>
      </c>
      <c r="X203" s="246">
        <f>СтандГориз!Q80</f>
        <v>0</v>
      </c>
      <c r="Y203" s="214"/>
    </row>
    <row r="204" spans="1:25" x14ac:dyDescent="0.3">
      <c r="A204" s="17">
        <v>70</v>
      </c>
      <c r="B204">
        <v>69</v>
      </c>
      <c r="C204">
        <f t="shared" si="48"/>
        <v>86.25</v>
      </c>
      <c r="D204">
        <f t="shared" si="49"/>
        <v>87.560066329847828</v>
      </c>
      <c r="E204">
        <f t="shared" si="59"/>
        <v>4.1879036701058157E-5</v>
      </c>
      <c r="F204">
        <f t="shared" si="50"/>
        <v>4.869675251658636E-5</v>
      </c>
      <c r="G204">
        <f t="shared" si="51"/>
        <v>4195.2557340727517</v>
      </c>
      <c r="H204">
        <f t="shared" si="52"/>
        <v>0.20430527922955111</v>
      </c>
      <c r="I204">
        <f t="shared" si="53"/>
        <v>1098.6607140550748</v>
      </c>
      <c r="J204" s="26">
        <f t="shared" si="54"/>
        <v>70</v>
      </c>
      <c r="K204" s="44">
        <f t="shared" si="63"/>
        <v>-86.25</v>
      </c>
      <c r="L204" s="29" t="str">
        <f t="shared" si="55"/>
        <v>R70 =</v>
      </c>
      <c r="M204" s="259">
        <f t="shared" si="60"/>
        <v>0</v>
      </c>
      <c r="N204" s="29" t="str">
        <f t="shared" si="56"/>
        <v>R270 =</v>
      </c>
      <c r="O204" s="259">
        <f t="shared" si="61"/>
        <v>0</v>
      </c>
      <c r="P204" s="230">
        <f t="shared" si="62"/>
        <v>0</v>
      </c>
      <c r="R204" s="201" t="str">
        <f t="shared" si="57"/>
        <v>R70 =</v>
      </c>
      <c r="S204" s="200" t="str">
        <f>СтандВерт!Y81</f>
        <v>1.00u</v>
      </c>
      <c r="T204" s="243">
        <f>СтандВерт!Q81</f>
        <v>0</v>
      </c>
      <c r="U204" s="203"/>
      <c r="V204" s="206" t="str">
        <f t="shared" si="58"/>
        <v>R270 =</v>
      </c>
      <c r="W204" s="205" t="str">
        <f>СтандГориз!Y81</f>
        <v>1.00u</v>
      </c>
      <c r="X204" s="246">
        <f>СтандГориз!Q81</f>
        <v>0</v>
      </c>
      <c r="Y204" s="214"/>
    </row>
    <row r="205" spans="1:25" x14ac:dyDescent="0.3">
      <c r="A205" s="17">
        <v>71</v>
      </c>
      <c r="B205">
        <v>70</v>
      </c>
      <c r="C205">
        <f t="shared" si="48"/>
        <v>87.5</v>
      </c>
      <c r="D205">
        <f t="shared" si="49"/>
        <v>88.810066329847828</v>
      </c>
      <c r="E205">
        <f t="shared" si="59"/>
        <v>3.6265751679803131E-5</v>
      </c>
      <c r="F205">
        <f t="shared" si="50"/>
        <v>4.2169650342858222E-5</v>
      </c>
      <c r="G205">
        <f t="shared" si="51"/>
        <v>4195.2831182690943</v>
      </c>
      <c r="H205">
        <f t="shared" si="52"/>
        <v>0.17692108288690725</v>
      </c>
      <c r="I205">
        <f t="shared" si="53"/>
        <v>1098.6880958763356</v>
      </c>
      <c r="J205" s="26">
        <f t="shared" si="54"/>
        <v>71</v>
      </c>
      <c r="K205" s="44">
        <f t="shared" si="63"/>
        <v>-87.5</v>
      </c>
      <c r="L205" s="29" t="str">
        <f t="shared" si="55"/>
        <v>R71 =</v>
      </c>
      <c r="M205" s="259">
        <f t="shared" si="60"/>
        <v>0</v>
      </c>
      <c r="N205" s="29" t="str">
        <f t="shared" si="56"/>
        <v>R271 =</v>
      </c>
      <c r="O205" s="259">
        <f t="shared" si="61"/>
        <v>0</v>
      </c>
      <c r="P205" s="230">
        <f t="shared" si="62"/>
        <v>0</v>
      </c>
      <c r="R205" s="201" t="str">
        <f t="shared" si="57"/>
        <v>R71 =</v>
      </c>
      <c r="S205" s="200" t="str">
        <f>СтандВерт!Y82</f>
        <v>1.00u</v>
      </c>
      <c r="T205" s="243">
        <f>СтандВерт!Q82</f>
        <v>0</v>
      </c>
      <c r="U205" s="203"/>
      <c r="V205" s="206" t="str">
        <f t="shared" si="58"/>
        <v>R271 =</v>
      </c>
      <c r="W205" s="205" t="str">
        <f>СтандГориз!Y82</f>
        <v>1.00u</v>
      </c>
      <c r="X205" s="246">
        <f>СтандГориз!Q82</f>
        <v>0</v>
      </c>
      <c r="Y205" s="214"/>
    </row>
    <row r="206" spans="1:25" x14ac:dyDescent="0.3">
      <c r="A206" s="17">
        <v>72</v>
      </c>
      <c r="B206">
        <v>71</v>
      </c>
      <c r="C206">
        <f t="shared" si="48"/>
        <v>88.75</v>
      </c>
      <c r="D206">
        <f t="shared" si="49"/>
        <v>90.060066329847828</v>
      </c>
      <c r="E206">
        <f t="shared" si="59"/>
        <v>3.1404847114544885E-5</v>
      </c>
      <c r="F206">
        <f t="shared" si="50"/>
        <v>3.6517412725483784E-5</v>
      </c>
      <c r="G206">
        <f t="shared" si="51"/>
        <v>4195.3068320061511</v>
      </c>
      <c r="H206">
        <f t="shared" si="52"/>
        <v>0.15320734583029075</v>
      </c>
      <c r="I206">
        <f t="shared" si="53"/>
        <v>1098.7118078323322</v>
      </c>
      <c r="J206" s="26">
        <f t="shared" si="54"/>
        <v>72</v>
      </c>
      <c r="K206" s="44">
        <f t="shared" si="63"/>
        <v>-88.75</v>
      </c>
      <c r="L206" s="29" t="str">
        <f t="shared" si="55"/>
        <v>R72 =</v>
      </c>
      <c r="M206" s="259">
        <f t="shared" si="60"/>
        <v>0</v>
      </c>
      <c r="N206" s="29" t="str">
        <f t="shared" si="56"/>
        <v>R272 =</v>
      </c>
      <c r="O206" s="259">
        <f t="shared" si="61"/>
        <v>0</v>
      </c>
      <c r="P206" s="230">
        <f t="shared" si="62"/>
        <v>0</v>
      </c>
      <c r="R206" s="201" t="str">
        <f t="shared" si="57"/>
        <v>R72 =</v>
      </c>
      <c r="S206" s="200" t="str">
        <f>СтандВерт!Y83</f>
        <v>1.00u</v>
      </c>
      <c r="T206" s="243">
        <f>СтандВерт!Q83</f>
        <v>0</v>
      </c>
      <c r="U206" s="203"/>
      <c r="V206" s="206" t="str">
        <f t="shared" si="58"/>
        <v>R272 =</v>
      </c>
      <c r="W206" s="205" t="str">
        <f>СтандГориз!Y83</f>
        <v>1.00u</v>
      </c>
      <c r="X206" s="246">
        <f>СтандГориз!Q83</f>
        <v>0</v>
      </c>
      <c r="Y206" s="214"/>
    </row>
    <row r="207" spans="1:25" x14ac:dyDescent="0.3">
      <c r="A207" s="17">
        <v>73</v>
      </c>
      <c r="B207">
        <v>72</v>
      </c>
      <c r="C207">
        <f t="shared" si="48"/>
        <v>90</v>
      </c>
      <c r="D207">
        <f t="shared" si="49"/>
        <v>91.310066329847828</v>
      </c>
      <c r="E207">
        <f t="shared" si="59"/>
        <v>2.7195477181773133E-5</v>
      </c>
      <c r="F207">
        <f t="shared" si="50"/>
        <v>3.1622776601683768E-5</v>
      </c>
      <c r="G207">
        <f t="shared" si="51"/>
        <v>4195.3273672564155</v>
      </c>
      <c r="H207">
        <f t="shared" si="52"/>
        <v>0.1326720955657191</v>
      </c>
      <c r="I207">
        <f t="shared" si="53"/>
        <v>1098.73234174699</v>
      </c>
      <c r="J207" s="26">
        <f t="shared" si="54"/>
        <v>73</v>
      </c>
      <c r="K207" s="44">
        <f t="shared" si="63"/>
        <v>-90</v>
      </c>
      <c r="L207" s="29" t="str">
        <f t="shared" si="55"/>
        <v>R73 =</v>
      </c>
      <c r="M207" s="259">
        <f t="shared" si="60"/>
        <v>0</v>
      </c>
      <c r="N207" s="29" t="str">
        <f t="shared" si="56"/>
        <v>R273 =</v>
      </c>
      <c r="O207" s="259">
        <f t="shared" si="61"/>
        <v>0</v>
      </c>
      <c r="P207" s="230">
        <f t="shared" si="62"/>
        <v>0</v>
      </c>
      <c r="R207" s="201" t="str">
        <f t="shared" si="57"/>
        <v>R73 =</v>
      </c>
      <c r="S207" s="200" t="str">
        <f>СтандВерт!Y84</f>
        <v>1.00u</v>
      </c>
      <c r="T207" s="243">
        <f>СтандВерт!Q84</f>
        <v>0</v>
      </c>
      <c r="U207" s="203"/>
      <c r="V207" s="206" t="str">
        <f t="shared" si="58"/>
        <v>R273 =</v>
      </c>
      <c r="W207" s="205" t="str">
        <f>СтандГориз!Y84</f>
        <v>1.00u</v>
      </c>
      <c r="X207" s="246">
        <f>СтандГориз!Q84</f>
        <v>0</v>
      </c>
      <c r="Y207" s="214"/>
    </row>
    <row r="208" spans="1:25" x14ac:dyDescent="0.3">
      <c r="A208" s="17">
        <v>74</v>
      </c>
      <c r="B208">
        <v>73</v>
      </c>
      <c r="C208">
        <f t="shared" si="48"/>
        <v>91.25</v>
      </c>
      <c r="D208">
        <f t="shared" si="49"/>
        <v>92.560066329847828</v>
      </c>
      <c r="E208">
        <f t="shared" si="59"/>
        <v>2.355031299616828E-5</v>
      </c>
      <c r="F208">
        <f t="shared" si="50"/>
        <v>2.7384196342643608E-5</v>
      </c>
      <c r="G208">
        <f t="shared" si="51"/>
        <v>4195.3451500505162</v>
      </c>
      <c r="H208">
        <f t="shared" si="52"/>
        <v>0.11488930146532994</v>
      </c>
      <c r="I208">
        <f t="shared" si="53"/>
        <v>1098.7501235395266</v>
      </c>
      <c r="J208" s="26">
        <f t="shared" si="54"/>
        <v>74</v>
      </c>
      <c r="K208" s="44">
        <f t="shared" si="63"/>
        <v>-91.25</v>
      </c>
      <c r="L208" s="29" t="str">
        <f t="shared" si="55"/>
        <v>R74 =</v>
      </c>
      <c r="M208" s="259">
        <f t="shared" si="60"/>
        <v>0</v>
      </c>
      <c r="N208" s="29" t="str">
        <f t="shared" si="56"/>
        <v>R274 =</v>
      </c>
      <c r="O208" s="259">
        <f t="shared" si="61"/>
        <v>0</v>
      </c>
      <c r="P208" s="230">
        <f t="shared" si="62"/>
        <v>0</v>
      </c>
      <c r="R208" s="201" t="str">
        <f t="shared" si="57"/>
        <v>R74 =</v>
      </c>
      <c r="S208" s="200" t="str">
        <f>СтандВерт!Y85</f>
        <v>1.00u</v>
      </c>
      <c r="T208" s="243">
        <f>СтандВерт!Q85</f>
        <v>0</v>
      </c>
      <c r="U208" s="203"/>
      <c r="V208" s="206" t="str">
        <f t="shared" si="58"/>
        <v>R274 =</v>
      </c>
      <c r="W208" s="205" t="str">
        <f>СтандГориз!Y85</f>
        <v>1.00u</v>
      </c>
      <c r="X208" s="246">
        <f>СтандГориз!Q85</f>
        <v>0</v>
      </c>
      <c r="Y208" s="214"/>
    </row>
    <row r="209" spans="1:25" x14ac:dyDescent="0.3">
      <c r="A209" s="17">
        <v>75</v>
      </c>
      <c r="B209">
        <v>74</v>
      </c>
      <c r="C209">
        <f t="shared" si="48"/>
        <v>92.5</v>
      </c>
      <c r="D209">
        <f t="shared" si="49"/>
        <v>93.810066329847828</v>
      </c>
      <c r="E209">
        <f t="shared" si="59"/>
        <v>2.039373085864463E-5</v>
      </c>
      <c r="F209">
        <f t="shared" si="50"/>
        <v>2.3713737056616561E-5</v>
      </c>
      <c r="G209">
        <f t="shared" si="51"/>
        <v>4195.3605493157766</v>
      </c>
      <c r="H209">
        <f t="shared" si="52"/>
        <v>9.9490036204735052E-2</v>
      </c>
      <c r="I209">
        <f t="shared" si="53"/>
        <v>1098.7655220537204</v>
      </c>
      <c r="J209" s="26">
        <f t="shared" si="54"/>
        <v>75</v>
      </c>
      <c r="K209" s="44">
        <f t="shared" si="63"/>
        <v>-92.5</v>
      </c>
      <c r="L209" s="29" t="str">
        <f t="shared" si="55"/>
        <v>R75 =</v>
      </c>
      <c r="M209" s="259">
        <f t="shared" si="60"/>
        <v>0</v>
      </c>
      <c r="N209" s="29" t="str">
        <f t="shared" si="56"/>
        <v>R275 =</v>
      </c>
      <c r="O209" s="259">
        <f t="shared" si="61"/>
        <v>0</v>
      </c>
      <c r="P209" s="230">
        <f t="shared" si="62"/>
        <v>0</v>
      </c>
      <c r="R209" s="201" t="str">
        <f t="shared" si="57"/>
        <v>R75 =</v>
      </c>
      <c r="S209" s="200" t="str">
        <f>СтандВерт!Y86</f>
        <v>1.00u</v>
      </c>
      <c r="T209" s="243">
        <f>СтандВерт!Q86</f>
        <v>0</v>
      </c>
      <c r="U209" s="203"/>
      <c r="V209" s="206" t="str">
        <f t="shared" si="58"/>
        <v>R275 =</v>
      </c>
      <c r="W209" s="205" t="str">
        <f>СтандГориз!Y86</f>
        <v>1.00u</v>
      </c>
      <c r="X209" s="246">
        <f>СтандГориз!Q86</f>
        <v>0</v>
      </c>
      <c r="Y209" s="214"/>
    </row>
    <row r="210" spans="1:25" x14ac:dyDescent="0.3">
      <c r="A210" s="17">
        <v>76</v>
      </c>
      <c r="B210">
        <v>75</v>
      </c>
      <c r="C210">
        <f t="shared" si="48"/>
        <v>93.75</v>
      </c>
      <c r="D210">
        <f t="shared" si="49"/>
        <v>95.060066329847828</v>
      </c>
      <c r="E210">
        <f t="shared" si="59"/>
        <v>1.7660243343793463E-5</v>
      </c>
      <c r="F210">
        <f t="shared" si="50"/>
        <v>2.0535250264571445E-5</v>
      </c>
      <c r="G210">
        <f t="shared" si="51"/>
        <v>4195.3738845300986</v>
      </c>
      <c r="H210">
        <f t="shared" si="52"/>
        <v>8.6154821883101695E-2</v>
      </c>
      <c r="I210">
        <f t="shared" si="53"/>
        <v>1098.7788567048212</v>
      </c>
      <c r="J210" s="26">
        <f t="shared" si="54"/>
        <v>76</v>
      </c>
      <c r="K210" s="44">
        <f t="shared" si="63"/>
        <v>-93.75</v>
      </c>
      <c r="L210" s="29" t="str">
        <f t="shared" si="55"/>
        <v>R76 =</v>
      </c>
      <c r="M210" s="259">
        <f t="shared" si="60"/>
        <v>0</v>
      </c>
      <c r="N210" s="29" t="str">
        <f t="shared" si="56"/>
        <v>R276 =</v>
      </c>
      <c r="O210" s="259">
        <f t="shared" si="61"/>
        <v>0</v>
      </c>
      <c r="P210" s="230">
        <f t="shared" si="62"/>
        <v>0</v>
      </c>
      <c r="R210" s="201" t="str">
        <f t="shared" si="57"/>
        <v>R76 =</v>
      </c>
      <c r="S210" s="200" t="str">
        <f>СтандВерт!Y87</f>
        <v>1.00u</v>
      </c>
      <c r="T210" s="243">
        <f>СтандВерт!Q87</f>
        <v>0</v>
      </c>
      <c r="U210" s="203"/>
      <c r="V210" s="206" t="str">
        <f t="shared" si="58"/>
        <v>R276 =</v>
      </c>
      <c r="W210" s="205" t="str">
        <f>СтандГориз!Y87</f>
        <v>1.00u</v>
      </c>
      <c r="X210" s="246">
        <f>СтандГориз!Q87</f>
        <v>0</v>
      </c>
      <c r="Y210" s="214"/>
    </row>
    <row r="211" spans="1:25" x14ac:dyDescent="0.3">
      <c r="A211" s="17">
        <v>77</v>
      </c>
      <c r="B211">
        <v>76</v>
      </c>
      <c r="C211">
        <f t="shared" si="48"/>
        <v>95</v>
      </c>
      <c r="D211">
        <f t="shared" si="49"/>
        <v>96.310066329847828</v>
      </c>
      <c r="E211">
        <f t="shared" si="59"/>
        <v>1.5293140677582211E-5</v>
      </c>
      <c r="F211">
        <f t="shared" si="50"/>
        <v>1.7782794100389222E-5</v>
      </c>
      <c r="G211">
        <f t="shared" si="51"/>
        <v>4195.3854323499454</v>
      </c>
      <c r="H211">
        <f t="shared" si="52"/>
        <v>7.4607002036207154E-2</v>
      </c>
      <c r="I211">
        <f t="shared" si="53"/>
        <v>1098.7904041023123</v>
      </c>
      <c r="J211" s="26">
        <f t="shared" si="54"/>
        <v>77</v>
      </c>
      <c r="K211" s="44">
        <f t="shared" si="63"/>
        <v>-95</v>
      </c>
      <c r="L211" s="29" t="str">
        <f t="shared" si="55"/>
        <v>R77 =</v>
      </c>
      <c r="M211" s="259">
        <f t="shared" si="60"/>
        <v>0</v>
      </c>
      <c r="N211" s="29" t="str">
        <f t="shared" si="56"/>
        <v>R277 =</v>
      </c>
      <c r="O211" s="259">
        <f t="shared" si="61"/>
        <v>0</v>
      </c>
      <c r="P211" s="230">
        <f t="shared" si="62"/>
        <v>0</v>
      </c>
      <c r="R211" s="201" t="str">
        <f t="shared" si="57"/>
        <v>R77 =</v>
      </c>
      <c r="S211" s="200" t="str">
        <f>СтандВерт!Y88</f>
        <v>1.00u</v>
      </c>
      <c r="T211" s="243">
        <f>СтандВерт!Q88</f>
        <v>0</v>
      </c>
      <c r="U211" s="203"/>
      <c r="V211" s="206" t="str">
        <f t="shared" si="58"/>
        <v>R277 =</v>
      </c>
      <c r="W211" s="205" t="str">
        <f>СтандГориз!Y88</f>
        <v>1.00u</v>
      </c>
      <c r="X211" s="246">
        <f>СтандГориз!Q88</f>
        <v>0</v>
      </c>
      <c r="Y211" s="214"/>
    </row>
    <row r="212" spans="1:25" x14ac:dyDescent="0.3">
      <c r="A212" s="17">
        <v>78</v>
      </c>
      <c r="B212">
        <v>77</v>
      </c>
      <c r="C212">
        <f t="shared" si="48"/>
        <v>96.25</v>
      </c>
      <c r="D212">
        <f t="shared" si="49"/>
        <v>97.560066329847828</v>
      </c>
      <c r="E212">
        <f t="shared" si="59"/>
        <v>1.3243314218912781E-5</v>
      </c>
      <c r="F212">
        <f t="shared" si="50"/>
        <v>1.5399265260594929E-5</v>
      </c>
      <c r="G212">
        <f t="shared" si="51"/>
        <v>4195.3954323499447</v>
      </c>
      <c r="H212">
        <f t="shared" si="52"/>
        <v>6.4607002036207201E-2</v>
      </c>
      <c r="I212">
        <f t="shared" si="53"/>
        <v>1098.8004037855901</v>
      </c>
      <c r="J212" s="26">
        <f t="shared" si="54"/>
        <v>78</v>
      </c>
      <c r="K212" s="44">
        <f t="shared" si="63"/>
        <v>-96.25</v>
      </c>
      <c r="L212" s="29" t="str">
        <f t="shared" si="55"/>
        <v>R78 =</v>
      </c>
      <c r="M212" s="259">
        <f t="shared" si="60"/>
        <v>0</v>
      </c>
      <c r="N212" s="29" t="str">
        <f t="shared" si="56"/>
        <v>R278 =</v>
      </c>
      <c r="O212" s="259">
        <f t="shared" si="61"/>
        <v>0</v>
      </c>
      <c r="P212" s="230">
        <f t="shared" si="62"/>
        <v>0</v>
      </c>
      <c r="R212" s="201" t="str">
        <f t="shared" si="57"/>
        <v>R78 =</v>
      </c>
      <c r="S212" s="200" t="str">
        <f>СтандВерт!Y89</f>
        <v>1.00u</v>
      </c>
      <c r="T212" s="243">
        <f>СтандВерт!Q89</f>
        <v>0</v>
      </c>
      <c r="U212" s="203"/>
      <c r="V212" s="206" t="str">
        <f t="shared" si="58"/>
        <v>R278 =</v>
      </c>
      <c r="W212" s="205" t="str">
        <f>СтандГориз!Y89</f>
        <v>1.00u</v>
      </c>
      <c r="X212" s="246">
        <f>СтандГориз!Q89</f>
        <v>0</v>
      </c>
      <c r="Y212" s="214"/>
    </row>
    <row r="213" spans="1:25" x14ac:dyDescent="0.3">
      <c r="A213" s="17">
        <v>79</v>
      </c>
      <c r="B213">
        <v>78</v>
      </c>
      <c r="C213">
        <f t="shared" si="48"/>
        <v>97.5</v>
      </c>
      <c r="D213">
        <f t="shared" si="49"/>
        <v>98.810066329847828</v>
      </c>
      <c r="E213">
        <f t="shared" si="59"/>
        <v>1.1468237636625526E-5</v>
      </c>
      <c r="F213">
        <f t="shared" si="50"/>
        <v>1.3335214321633232E-5</v>
      </c>
      <c r="G213">
        <f t="shared" si="51"/>
        <v>4195.4040919931786</v>
      </c>
      <c r="H213">
        <f t="shared" si="52"/>
        <v>5.5947358802606463E-2</v>
      </c>
      <c r="I213">
        <f t="shared" si="53"/>
        <v>1098.8090631913155</v>
      </c>
      <c r="J213" s="26">
        <f t="shared" si="54"/>
        <v>79</v>
      </c>
      <c r="K213" s="44">
        <f t="shared" si="63"/>
        <v>-97.5</v>
      </c>
      <c r="L213" s="29" t="str">
        <f t="shared" si="55"/>
        <v>R79 =</v>
      </c>
      <c r="M213" s="259">
        <f t="shared" si="60"/>
        <v>0</v>
      </c>
      <c r="N213" s="29" t="str">
        <f t="shared" si="56"/>
        <v>R279 =</v>
      </c>
      <c r="O213" s="259">
        <f t="shared" si="61"/>
        <v>0</v>
      </c>
      <c r="P213" s="230">
        <f t="shared" si="62"/>
        <v>0</v>
      </c>
      <c r="R213" s="201" t="str">
        <f t="shared" si="57"/>
        <v>R79 =</v>
      </c>
      <c r="S213" s="200" t="str">
        <f>СтандВерт!Y90</f>
        <v>1.00u</v>
      </c>
      <c r="T213" s="243">
        <f>СтандВерт!Q90</f>
        <v>0</v>
      </c>
      <c r="U213" s="203"/>
      <c r="V213" s="206" t="str">
        <f t="shared" si="58"/>
        <v>R279 =</v>
      </c>
      <c r="W213" s="205" t="str">
        <f>СтандГориз!Y90</f>
        <v>1.00u</v>
      </c>
      <c r="X213" s="246">
        <f>СтандГориз!Q90</f>
        <v>0</v>
      </c>
      <c r="Y213" s="214"/>
    </row>
    <row r="214" spans="1:25" x14ac:dyDescent="0.3">
      <c r="A214" s="17">
        <v>80</v>
      </c>
      <c r="B214">
        <v>79</v>
      </c>
      <c r="C214">
        <f t="shared" si="48"/>
        <v>98.75</v>
      </c>
      <c r="D214">
        <f t="shared" si="49"/>
        <v>100.06006632984783</v>
      </c>
      <c r="E214">
        <f t="shared" si="59"/>
        <v>9.9310846451328628E-6</v>
      </c>
      <c r="F214">
        <f t="shared" si="50"/>
        <v>1.1547819846894579E-5</v>
      </c>
      <c r="G214">
        <f t="shared" si="51"/>
        <v>4195.4115909352722</v>
      </c>
      <c r="H214">
        <f t="shared" si="52"/>
        <v>4.8448416709281926E-2</v>
      </c>
      <c r="I214">
        <f t="shared" si="53"/>
        <v>1098.8165619553029</v>
      </c>
      <c r="J214" s="26">
        <f t="shared" si="54"/>
        <v>80</v>
      </c>
      <c r="K214" s="44">
        <f t="shared" si="63"/>
        <v>-98.75</v>
      </c>
      <c r="L214" s="29" t="str">
        <f t="shared" si="55"/>
        <v>R80 =</v>
      </c>
      <c r="M214" s="259">
        <f t="shared" si="60"/>
        <v>0</v>
      </c>
      <c r="N214" s="29" t="str">
        <f t="shared" si="56"/>
        <v>R280 =</v>
      </c>
      <c r="O214" s="259">
        <f t="shared" si="61"/>
        <v>0</v>
      </c>
      <c r="P214" s="230">
        <f t="shared" si="62"/>
        <v>0</v>
      </c>
      <c r="R214" s="201" t="str">
        <f t="shared" si="57"/>
        <v>R80 =</v>
      </c>
      <c r="S214" s="200" t="str">
        <f>СтандВерт!Y91</f>
        <v>1.00u</v>
      </c>
      <c r="T214" s="243">
        <f>СтандВерт!Q91</f>
        <v>0</v>
      </c>
      <c r="U214" s="203"/>
      <c r="V214" s="206" t="str">
        <f t="shared" si="58"/>
        <v>R280 =</v>
      </c>
      <c r="W214" s="205" t="str">
        <f>СтандГориз!Y91</f>
        <v>1.00u</v>
      </c>
      <c r="X214" s="246">
        <f>СтандГориз!Q91</f>
        <v>0</v>
      </c>
      <c r="Y214" s="214"/>
    </row>
    <row r="215" spans="1:25" x14ac:dyDescent="0.3">
      <c r="A215" s="17">
        <v>81</v>
      </c>
      <c r="B215">
        <v>80</v>
      </c>
      <c r="C215">
        <f t="shared" si="48"/>
        <v>100</v>
      </c>
      <c r="D215">
        <f t="shared" si="49"/>
        <v>101.31006632984783</v>
      </c>
      <c r="E215">
        <f t="shared" si="59"/>
        <v>8.5999649949540197E-6</v>
      </c>
      <c r="F215">
        <f t="shared" si="50"/>
        <v>1.0000000000000004E-5</v>
      </c>
      <c r="G215">
        <f t="shared" si="51"/>
        <v>4195.4180847515881</v>
      </c>
      <c r="H215">
        <f t="shared" si="52"/>
        <v>4.1954600393519829E-2</v>
      </c>
      <c r="I215">
        <f t="shared" si="53"/>
        <v>1098.8230556380579</v>
      </c>
      <c r="J215" s="26">
        <f t="shared" si="54"/>
        <v>81</v>
      </c>
      <c r="K215" s="44">
        <f t="shared" si="63"/>
        <v>-100</v>
      </c>
      <c r="L215" s="29" t="str">
        <f t="shared" si="55"/>
        <v>R81 =</v>
      </c>
      <c r="M215" s="259">
        <f t="shared" si="60"/>
        <v>0</v>
      </c>
      <c r="N215" s="29" t="str">
        <f t="shared" si="56"/>
        <v>R281 =</v>
      </c>
      <c r="O215" s="259">
        <f t="shared" si="61"/>
        <v>0</v>
      </c>
      <c r="P215" s="230">
        <f t="shared" si="62"/>
        <v>0</v>
      </c>
      <c r="R215" s="201" t="str">
        <f t="shared" si="57"/>
        <v>R81 =</v>
      </c>
      <c r="S215" s="200" t="str">
        <f>СтандВерт!Y92</f>
        <v>1.00u</v>
      </c>
      <c r="T215" s="243">
        <f>СтандВерт!Q92</f>
        <v>0</v>
      </c>
      <c r="U215" s="203"/>
      <c r="V215" s="206" t="str">
        <f t="shared" si="58"/>
        <v>R281 =</v>
      </c>
      <c r="W215" s="205" t="str">
        <f>СтандГориз!Y92</f>
        <v>1.00u</v>
      </c>
      <c r="X215" s="246">
        <f>СтандГориз!Q92</f>
        <v>0</v>
      </c>
      <c r="Y215" s="214"/>
    </row>
    <row r="216" spans="1:25" x14ac:dyDescent="0.3">
      <c r="A216" s="17">
        <v>82</v>
      </c>
      <c r="B216">
        <v>81</v>
      </c>
      <c r="C216">
        <f t="shared" si="48"/>
        <v>101.25</v>
      </c>
      <c r="D216">
        <f t="shared" si="49"/>
        <v>102.56006632984783</v>
      </c>
      <c r="E216">
        <f t="shared" si="59"/>
        <v>7.4472628677755966E-6</v>
      </c>
      <c r="F216">
        <f t="shared" si="50"/>
        <v>8.6596432336006468E-6</v>
      </c>
      <c r="G216">
        <f t="shared" si="51"/>
        <v>4195.4237081648398</v>
      </c>
      <c r="H216">
        <f t="shared" si="52"/>
        <v>3.6331187141616289E-2</v>
      </c>
      <c r="I216">
        <f t="shared" si="53"/>
        <v>1098.8286789511533</v>
      </c>
      <c r="J216" s="26">
        <f t="shared" si="54"/>
        <v>82</v>
      </c>
      <c r="K216" s="44">
        <f t="shared" si="63"/>
        <v>-101.25</v>
      </c>
      <c r="L216" s="29" t="str">
        <f t="shared" si="55"/>
        <v>R82 =</v>
      </c>
      <c r="M216" s="259">
        <f t="shared" si="60"/>
        <v>0</v>
      </c>
      <c r="N216" s="29" t="str">
        <f t="shared" si="56"/>
        <v>R282 =</v>
      </c>
      <c r="O216" s="259">
        <f t="shared" si="61"/>
        <v>0</v>
      </c>
      <c r="P216" s="230">
        <f t="shared" si="62"/>
        <v>0</v>
      </c>
      <c r="R216" s="201" t="str">
        <f t="shared" si="57"/>
        <v>R82 =</v>
      </c>
      <c r="S216" s="200" t="str">
        <f>СтандВерт!Y93</f>
        <v>1.00u</v>
      </c>
      <c r="T216" s="243">
        <f>СтандВерт!Q93</f>
        <v>0</v>
      </c>
      <c r="U216" s="203"/>
      <c r="V216" s="206" t="str">
        <f t="shared" si="58"/>
        <v>R282 =</v>
      </c>
      <c r="W216" s="205" t="str">
        <f>СтандГориз!Y93</f>
        <v>1.00u</v>
      </c>
      <c r="X216" s="246">
        <f>СтандГориз!Q93</f>
        <v>0</v>
      </c>
      <c r="Y216" s="214"/>
    </row>
    <row r="217" spans="1:25" x14ac:dyDescent="0.3">
      <c r="A217" s="17">
        <v>83</v>
      </c>
      <c r="B217">
        <v>82</v>
      </c>
      <c r="C217">
        <f t="shared" si="48"/>
        <v>102.5</v>
      </c>
      <c r="D217">
        <f t="shared" si="49"/>
        <v>103.81006632984783</v>
      </c>
      <c r="E217">
        <f t="shared" si="59"/>
        <v>6.4490639501778385E-6</v>
      </c>
      <c r="F217">
        <f t="shared" si="50"/>
        <v>7.4989420933245572E-6</v>
      </c>
      <c r="G217">
        <f t="shared" si="51"/>
        <v>4195.4285778400917</v>
      </c>
      <c r="H217">
        <f t="shared" si="52"/>
        <v>3.1461511889957675E-2</v>
      </c>
      <c r="I217">
        <f t="shared" si="53"/>
        <v>1098.8335485512985</v>
      </c>
      <c r="J217" s="26">
        <f t="shared" si="54"/>
        <v>83</v>
      </c>
      <c r="K217" s="44">
        <f t="shared" si="63"/>
        <v>-102.5</v>
      </c>
      <c r="L217" s="29" t="str">
        <f t="shared" si="55"/>
        <v>R83 =</v>
      </c>
      <c r="M217" s="259">
        <f t="shared" si="60"/>
        <v>0</v>
      </c>
      <c r="N217" s="29" t="str">
        <f t="shared" si="56"/>
        <v>R283 =</v>
      </c>
      <c r="O217" s="259">
        <f t="shared" si="61"/>
        <v>0</v>
      </c>
      <c r="P217" s="230">
        <f t="shared" si="62"/>
        <v>0</v>
      </c>
      <c r="R217" s="201" t="str">
        <f t="shared" si="57"/>
        <v>R83 =</v>
      </c>
      <c r="S217" s="200" t="str">
        <f>СтандВерт!Y94</f>
        <v>1.00u</v>
      </c>
      <c r="T217" s="243">
        <f>СтандВерт!Q94</f>
        <v>0</v>
      </c>
      <c r="U217" s="203"/>
      <c r="V217" s="206" t="str">
        <f t="shared" si="58"/>
        <v>R283 =</v>
      </c>
      <c r="W217" s="205" t="str">
        <f>СтандГориз!Y94</f>
        <v>1.00u</v>
      </c>
      <c r="X217" s="246">
        <f>СтандГориз!Q94</f>
        <v>0</v>
      </c>
      <c r="Y217" s="214"/>
    </row>
    <row r="218" spans="1:25" x14ac:dyDescent="0.3">
      <c r="A218" s="17">
        <v>84</v>
      </c>
      <c r="B218">
        <v>83</v>
      </c>
      <c r="C218">
        <f t="shared" si="48"/>
        <v>103.75</v>
      </c>
      <c r="D218">
        <f t="shared" si="49"/>
        <v>105.06006632984783</v>
      </c>
      <c r="E218">
        <f t="shared" si="59"/>
        <v>5.5846592999215455E-6</v>
      </c>
      <c r="F218">
        <f t="shared" si="50"/>
        <v>6.4938163157621166E-6</v>
      </c>
      <c r="G218">
        <f t="shared" si="51"/>
        <v>4195.4327948051259</v>
      </c>
      <c r="H218">
        <f t="shared" si="52"/>
        <v>2.7244546855671868E-2</v>
      </c>
      <c r="I218">
        <f t="shared" si="53"/>
        <v>1098.8377654600106</v>
      </c>
      <c r="J218" s="26">
        <f t="shared" si="54"/>
        <v>84</v>
      </c>
      <c r="K218" s="44">
        <f t="shared" si="63"/>
        <v>-103.75</v>
      </c>
      <c r="L218" s="29" t="str">
        <f t="shared" si="55"/>
        <v>R84 =</v>
      </c>
      <c r="M218" s="259">
        <f t="shared" si="60"/>
        <v>0</v>
      </c>
      <c r="N218" s="29" t="str">
        <f t="shared" si="56"/>
        <v>R284 =</v>
      </c>
      <c r="O218" s="259">
        <f t="shared" si="61"/>
        <v>0</v>
      </c>
      <c r="P218" s="230">
        <f t="shared" si="62"/>
        <v>0</v>
      </c>
      <c r="R218" s="201" t="str">
        <f t="shared" si="57"/>
        <v>R84 =</v>
      </c>
      <c r="S218" s="200" t="str">
        <f>СтандВерт!Y95</f>
        <v>1.00u</v>
      </c>
      <c r="T218" s="243">
        <f>СтандВерт!Q95</f>
        <v>0</v>
      </c>
      <c r="U218" s="203"/>
      <c r="V218" s="206" t="str">
        <f t="shared" si="58"/>
        <v>R284 =</v>
      </c>
      <c r="W218" s="205" t="str">
        <f>СтандГориз!Y95</f>
        <v>1.00u</v>
      </c>
      <c r="X218" s="246">
        <f>СтандГориз!Q95</f>
        <v>0</v>
      </c>
      <c r="Y218" s="214"/>
    </row>
    <row r="219" spans="1:25" x14ac:dyDescent="0.3">
      <c r="A219" s="17">
        <v>85</v>
      </c>
      <c r="B219">
        <v>84</v>
      </c>
      <c r="C219">
        <f t="shared" si="48"/>
        <v>105</v>
      </c>
      <c r="D219">
        <f t="shared" si="49"/>
        <v>106.31006632984783</v>
      </c>
      <c r="E219">
        <f t="shared" si="59"/>
        <v>4.8361157118530512E-6</v>
      </c>
      <c r="F219">
        <f t="shared" si="50"/>
        <v>5.6234132519034861E-6</v>
      </c>
      <c r="G219">
        <f t="shared" si="51"/>
        <v>4195.4364465463977</v>
      </c>
      <c r="H219">
        <f t="shared" si="52"/>
        <v>2.3592805583123454E-2</v>
      </c>
      <c r="I219">
        <f t="shared" si="53"/>
        <v>1098.8414171590475</v>
      </c>
      <c r="J219" s="26">
        <f t="shared" si="54"/>
        <v>85</v>
      </c>
      <c r="K219" s="44">
        <f t="shared" si="63"/>
        <v>-105</v>
      </c>
      <c r="L219" s="29" t="str">
        <f t="shared" si="55"/>
        <v>R85 =</v>
      </c>
      <c r="M219" s="259">
        <f t="shared" si="60"/>
        <v>0</v>
      </c>
      <c r="N219" s="29" t="str">
        <f t="shared" si="56"/>
        <v>R285 =</v>
      </c>
      <c r="O219" s="259">
        <f t="shared" si="61"/>
        <v>0</v>
      </c>
      <c r="P219" s="230">
        <f t="shared" si="62"/>
        <v>0</v>
      </c>
      <c r="R219" s="201" t="str">
        <f t="shared" si="57"/>
        <v>R85 =</v>
      </c>
      <c r="S219" s="200" t="str">
        <f>СтандВерт!Y96</f>
        <v>1.00u</v>
      </c>
      <c r="T219" s="243">
        <f>СтандВерт!Q96</f>
        <v>0</v>
      </c>
      <c r="U219" s="203"/>
      <c r="V219" s="206" t="str">
        <f t="shared" si="58"/>
        <v>R285 =</v>
      </c>
      <c r="W219" s="205" t="str">
        <f>СтандГориз!Y96</f>
        <v>1.00u</v>
      </c>
      <c r="X219" s="246">
        <f>СтандГориз!Q96</f>
        <v>0</v>
      </c>
      <c r="Y219" s="214"/>
    </row>
    <row r="220" spans="1:25" x14ac:dyDescent="0.3">
      <c r="A220" s="17">
        <v>86</v>
      </c>
      <c r="B220">
        <v>85</v>
      </c>
      <c r="C220">
        <f t="shared" si="48"/>
        <v>106.25</v>
      </c>
      <c r="D220">
        <f t="shared" si="49"/>
        <v>107.56006632984783</v>
      </c>
      <c r="E220">
        <f t="shared" si="59"/>
        <v>4.1879036701058115E-6</v>
      </c>
      <c r="F220">
        <f t="shared" si="50"/>
        <v>4.8696752516586311E-6</v>
      </c>
      <c r="G220">
        <f t="shared" si="51"/>
        <v>4195.4396088240583</v>
      </c>
      <c r="H220">
        <f t="shared" si="52"/>
        <v>2.0430527922955091E-2</v>
      </c>
      <c r="I220">
        <f t="shared" si="53"/>
        <v>1098.8445794050356</v>
      </c>
      <c r="J220" s="26">
        <f t="shared" si="54"/>
        <v>86</v>
      </c>
      <c r="K220" s="44">
        <f t="shared" si="63"/>
        <v>-106.25</v>
      </c>
      <c r="L220" s="29" t="str">
        <f t="shared" si="55"/>
        <v>R86 =</v>
      </c>
      <c r="M220" s="259">
        <f t="shared" si="60"/>
        <v>0</v>
      </c>
      <c r="N220" s="29" t="str">
        <f t="shared" si="56"/>
        <v>R286 =</v>
      </c>
      <c r="O220" s="259">
        <f t="shared" si="61"/>
        <v>0</v>
      </c>
      <c r="P220" s="230">
        <f t="shared" si="62"/>
        <v>0</v>
      </c>
      <c r="R220" s="201" t="str">
        <f t="shared" si="57"/>
        <v>R86 =</v>
      </c>
      <c r="S220" s="200" t="str">
        <f>СтандВерт!Y97</f>
        <v>1.00u</v>
      </c>
      <c r="T220" s="243">
        <f>СтандВерт!Q97</f>
        <v>0</v>
      </c>
      <c r="U220" s="203"/>
      <c r="V220" s="206" t="str">
        <f t="shared" si="58"/>
        <v>R286 =</v>
      </c>
      <c r="W220" s="205" t="str">
        <f>СтандГориз!Y97</f>
        <v>1.00u</v>
      </c>
      <c r="X220" s="246">
        <f>СтандГориз!Q97</f>
        <v>0</v>
      </c>
      <c r="Y220" s="214"/>
    </row>
    <row r="221" spans="1:25" x14ac:dyDescent="0.3">
      <c r="A221" s="17">
        <v>87</v>
      </c>
      <c r="B221">
        <v>86</v>
      </c>
      <c r="C221">
        <f t="shared" si="48"/>
        <v>107.5</v>
      </c>
      <c r="D221">
        <f t="shared" si="49"/>
        <v>108.81006632984783</v>
      </c>
      <c r="E221">
        <f t="shared" si="59"/>
        <v>3.6265751679803152E-6</v>
      </c>
      <c r="F221">
        <f t="shared" si="50"/>
        <v>4.2169650342858249E-6</v>
      </c>
      <c r="G221">
        <f t="shared" si="51"/>
        <v>4195.4423472436929</v>
      </c>
      <c r="H221">
        <f t="shared" si="52"/>
        <v>1.7692108288690736E-2</v>
      </c>
      <c r="I221">
        <f t="shared" si="53"/>
        <v>1098.847317800919</v>
      </c>
      <c r="J221" s="26">
        <f t="shared" si="54"/>
        <v>87</v>
      </c>
      <c r="K221" s="44">
        <f t="shared" si="63"/>
        <v>-107.5</v>
      </c>
      <c r="L221" s="29" t="str">
        <f t="shared" si="55"/>
        <v>R87 =</v>
      </c>
      <c r="M221" s="259">
        <f t="shared" si="60"/>
        <v>0</v>
      </c>
      <c r="N221" s="29" t="str">
        <f t="shared" si="56"/>
        <v>R287 =</v>
      </c>
      <c r="O221" s="259">
        <f t="shared" si="61"/>
        <v>0</v>
      </c>
      <c r="P221" s="230">
        <f t="shared" si="62"/>
        <v>0</v>
      </c>
      <c r="R221" s="201" t="str">
        <f t="shared" si="57"/>
        <v>R87 =</v>
      </c>
      <c r="S221" s="200" t="str">
        <f>СтандВерт!Y98</f>
        <v>1.00u</v>
      </c>
      <c r="T221" s="243">
        <f>СтандВерт!Q98</f>
        <v>0</v>
      </c>
      <c r="U221" s="203"/>
      <c r="V221" s="206" t="str">
        <f t="shared" si="58"/>
        <v>R287 =</v>
      </c>
      <c r="W221" s="205" t="str">
        <f>СтандГориз!Y98</f>
        <v>1.00u</v>
      </c>
      <c r="X221" s="246">
        <f>СтандГориз!Q98</f>
        <v>0</v>
      </c>
      <c r="Y221" s="214"/>
    </row>
    <row r="222" spans="1:25" x14ac:dyDescent="0.3">
      <c r="A222" s="17">
        <v>88</v>
      </c>
      <c r="B222">
        <v>87</v>
      </c>
      <c r="C222">
        <f t="shared" si="48"/>
        <v>108.75</v>
      </c>
      <c r="D222">
        <f t="shared" si="49"/>
        <v>110.06006632984783</v>
      </c>
      <c r="E222">
        <f t="shared" si="59"/>
        <v>3.1404847114544852E-6</v>
      </c>
      <c r="F222">
        <f t="shared" si="50"/>
        <v>3.6517412725483745E-6</v>
      </c>
      <c r="G222">
        <f t="shared" si="51"/>
        <v>4195.4447186173984</v>
      </c>
      <c r="H222">
        <f t="shared" si="52"/>
        <v>1.5320734583029058E-2</v>
      </c>
      <c r="I222">
        <f t="shared" si="53"/>
        <v>1098.8496891568141</v>
      </c>
      <c r="J222" s="26">
        <f t="shared" si="54"/>
        <v>88</v>
      </c>
      <c r="K222" s="44">
        <f t="shared" si="63"/>
        <v>-108.75</v>
      </c>
      <c r="L222" s="29" t="str">
        <f t="shared" si="55"/>
        <v>R88 =</v>
      </c>
      <c r="M222" s="259">
        <f t="shared" si="60"/>
        <v>0</v>
      </c>
      <c r="N222" s="29" t="str">
        <f t="shared" si="56"/>
        <v>R288 =</v>
      </c>
      <c r="O222" s="259">
        <f t="shared" si="61"/>
        <v>0</v>
      </c>
      <c r="P222" s="230">
        <f t="shared" si="62"/>
        <v>0</v>
      </c>
      <c r="R222" s="201" t="str">
        <f t="shared" si="57"/>
        <v>R88 =</v>
      </c>
      <c r="S222" s="200" t="str">
        <f>СтандВерт!Y99</f>
        <v>1.00u</v>
      </c>
      <c r="T222" s="243">
        <f>СтандВерт!Q99</f>
        <v>0</v>
      </c>
      <c r="U222" s="203"/>
      <c r="V222" s="206" t="str">
        <f t="shared" si="58"/>
        <v>R288 =</v>
      </c>
      <c r="W222" s="205" t="str">
        <f>СтандГориз!Y99</f>
        <v>1.00u</v>
      </c>
      <c r="X222" s="246">
        <f>СтандГориз!Q99</f>
        <v>0</v>
      </c>
      <c r="Y222" s="214"/>
    </row>
    <row r="223" spans="1:25" x14ac:dyDescent="0.3">
      <c r="A223" s="17">
        <v>89</v>
      </c>
      <c r="B223">
        <v>88</v>
      </c>
      <c r="C223">
        <f t="shared" si="48"/>
        <v>110</v>
      </c>
      <c r="D223">
        <f t="shared" si="49"/>
        <v>111.31006632984783</v>
      </c>
      <c r="E223">
        <f t="shared" si="59"/>
        <v>2.719547718177315E-6</v>
      </c>
      <c r="F223">
        <f t="shared" si="50"/>
        <v>3.1622776601683788E-6</v>
      </c>
      <c r="G223">
        <f t="shared" si="51"/>
        <v>4195.4467721424244</v>
      </c>
      <c r="H223">
        <f t="shared" si="52"/>
        <v>1.3267209556571917E-2</v>
      </c>
      <c r="I223">
        <f t="shared" si="53"/>
        <v>1098.8517426684843</v>
      </c>
      <c r="J223" s="26">
        <f t="shared" si="54"/>
        <v>89</v>
      </c>
      <c r="K223" s="44">
        <f t="shared" si="63"/>
        <v>-110</v>
      </c>
      <c r="L223" s="29" t="str">
        <f t="shared" si="55"/>
        <v>R89 =</v>
      </c>
      <c r="M223" s="259">
        <f t="shared" si="60"/>
        <v>0</v>
      </c>
      <c r="N223" s="29" t="str">
        <f t="shared" si="56"/>
        <v>R289 =</v>
      </c>
      <c r="O223" s="259">
        <f t="shared" si="61"/>
        <v>0</v>
      </c>
      <c r="P223" s="230">
        <f t="shared" si="62"/>
        <v>0</v>
      </c>
      <c r="R223" s="201" t="str">
        <f t="shared" si="57"/>
        <v>R89 =</v>
      </c>
      <c r="S223" s="200" t="str">
        <f>СтандВерт!Y100</f>
        <v>1.00u</v>
      </c>
      <c r="T223" s="243">
        <f>СтандВерт!Q100</f>
        <v>0</v>
      </c>
      <c r="U223" s="203"/>
      <c r="V223" s="206" t="str">
        <f t="shared" si="58"/>
        <v>R289 =</v>
      </c>
      <c r="W223" s="205" t="str">
        <f>СтандГориз!Y100</f>
        <v>1.00u</v>
      </c>
      <c r="X223" s="246">
        <f>СтандГориз!Q100</f>
        <v>0</v>
      </c>
      <c r="Y223" s="214"/>
    </row>
    <row r="224" spans="1:25" x14ac:dyDescent="0.3">
      <c r="A224" s="17">
        <v>90</v>
      </c>
      <c r="B224">
        <v>89</v>
      </c>
      <c r="C224">
        <f t="shared" si="48"/>
        <v>111.25</v>
      </c>
      <c r="D224">
        <f t="shared" si="49"/>
        <v>112.56006632984783</v>
      </c>
      <c r="E224">
        <f t="shared" si="59"/>
        <v>2.3550312996168298E-6</v>
      </c>
      <c r="F224">
        <f t="shared" si="50"/>
        <v>2.7384196342643626E-6</v>
      </c>
      <c r="G224">
        <f t="shared" si="51"/>
        <v>4195.4485504218346</v>
      </c>
      <c r="H224">
        <f t="shared" si="52"/>
        <v>1.1488930146533001E-2</v>
      </c>
      <c r="I224">
        <f t="shared" si="53"/>
        <v>1098.8535209378788</v>
      </c>
      <c r="J224" s="26">
        <f t="shared" si="54"/>
        <v>90</v>
      </c>
      <c r="K224" s="44">
        <f t="shared" si="63"/>
        <v>-111.25</v>
      </c>
      <c r="L224" s="29" t="str">
        <f t="shared" si="55"/>
        <v>R90 =</v>
      </c>
      <c r="M224" s="259">
        <f t="shared" si="60"/>
        <v>0</v>
      </c>
      <c r="N224" s="29" t="str">
        <f t="shared" si="56"/>
        <v>R290 =</v>
      </c>
      <c r="O224" s="259">
        <f t="shared" si="61"/>
        <v>0</v>
      </c>
      <c r="P224" s="230">
        <f t="shared" si="62"/>
        <v>0</v>
      </c>
      <c r="R224" s="201" t="str">
        <f t="shared" si="57"/>
        <v>R90 =</v>
      </c>
      <c r="S224" s="200" t="str">
        <f>СтандВерт!Y101</f>
        <v>1.00u</v>
      </c>
      <c r="T224" s="243">
        <f>СтандВерт!Q101</f>
        <v>0</v>
      </c>
      <c r="U224" s="203"/>
      <c r="V224" s="206" t="str">
        <f t="shared" si="58"/>
        <v>R290 =</v>
      </c>
      <c r="W224" s="205" t="str">
        <f>СтандГориз!Y101</f>
        <v>1.00u</v>
      </c>
      <c r="X224" s="246">
        <f>СтандГориз!Q101</f>
        <v>0</v>
      </c>
      <c r="Y224" s="214"/>
    </row>
    <row r="225" spans="1:25" x14ac:dyDescent="0.3">
      <c r="A225" s="17">
        <v>91</v>
      </c>
      <c r="B225">
        <v>90</v>
      </c>
      <c r="C225">
        <f t="shared" si="48"/>
        <v>112.5</v>
      </c>
      <c r="D225">
        <f t="shared" si="49"/>
        <v>113.81006632984783</v>
      </c>
      <c r="E225">
        <f t="shared" si="59"/>
        <v>2.0393730858644606E-6</v>
      </c>
      <c r="F225">
        <f t="shared" si="50"/>
        <v>2.3713737056616535E-6</v>
      </c>
      <c r="G225">
        <f t="shared" si="51"/>
        <v>4195.4500903483613</v>
      </c>
      <c r="H225">
        <f t="shared" si="52"/>
        <v>9.9490036204734952E-3</v>
      </c>
      <c r="I225">
        <f t="shared" si="53"/>
        <v>1098.8550608568942</v>
      </c>
      <c r="J225" s="26">
        <f t="shared" si="54"/>
        <v>91</v>
      </c>
      <c r="K225" s="44">
        <f t="shared" si="63"/>
        <v>-112.5</v>
      </c>
      <c r="L225" s="29" t="str">
        <f t="shared" si="55"/>
        <v>R91 =</v>
      </c>
      <c r="M225" s="259">
        <f t="shared" si="60"/>
        <v>0</v>
      </c>
      <c r="N225" s="29" t="str">
        <f t="shared" si="56"/>
        <v>R291 =</v>
      </c>
      <c r="O225" s="259">
        <f t="shared" si="61"/>
        <v>0</v>
      </c>
      <c r="P225" s="230">
        <f t="shared" si="62"/>
        <v>0</v>
      </c>
      <c r="R225" s="201" t="str">
        <f t="shared" si="57"/>
        <v>R91 =</v>
      </c>
      <c r="S225" s="200" t="str">
        <f>СтандВерт!Y102</f>
        <v>1.00u</v>
      </c>
      <c r="T225" s="243">
        <f>СтандВерт!Q102</f>
        <v>0</v>
      </c>
      <c r="U225" s="203"/>
      <c r="V225" s="206" t="str">
        <f t="shared" si="58"/>
        <v>R291 =</v>
      </c>
      <c r="W225" s="205" t="str">
        <f>СтандГориз!Y102</f>
        <v>1.00u</v>
      </c>
      <c r="X225" s="246">
        <f>СтандГориз!Q102</f>
        <v>0</v>
      </c>
      <c r="Y225" s="214"/>
    </row>
    <row r="226" spans="1:25" x14ac:dyDescent="0.3">
      <c r="A226" s="17">
        <v>92</v>
      </c>
      <c r="B226">
        <v>91</v>
      </c>
      <c r="C226">
        <f t="shared" si="48"/>
        <v>113.75</v>
      </c>
      <c r="D226">
        <f t="shared" si="49"/>
        <v>115.06006632984783</v>
      </c>
      <c r="E226">
        <f t="shared" si="59"/>
        <v>1.7660243343793474E-6</v>
      </c>
      <c r="F226">
        <f t="shared" si="50"/>
        <v>2.0535250264571461E-6</v>
      </c>
      <c r="G226">
        <f t="shared" si="51"/>
        <v>4195.451423869793</v>
      </c>
      <c r="H226">
        <f t="shared" si="52"/>
        <v>8.6154821883101772E-3</v>
      </c>
      <c r="I226">
        <f t="shared" si="53"/>
        <v>1098.856394372694</v>
      </c>
      <c r="J226" s="26">
        <f t="shared" si="54"/>
        <v>92</v>
      </c>
      <c r="K226" s="44">
        <f t="shared" si="63"/>
        <v>-113.75</v>
      </c>
      <c r="L226" s="29" t="str">
        <f t="shared" si="55"/>
        <v>R92 =</v>
      </c>
      <c r="M226" s="259">
        <f t="shared" si="60"/>
        <v>0</v>
      </c>
      <c r="N226" s="29" t="str">
        <f t="shared" si="56"/>
        <v>R292 =</v>
      </c>
      <c r="O226" s="259">
        <f t="shared" si="61"/>
        <v>0</v>
      </c>
      <c r="P226" s="230">
        <f t="shared" si="62"/>
        <v>0</v>
      </c>
      <c r="R226" s="201" t="str">
        <f t="shared" si="57"/>
        <v>R92 =</v>
      </c>
      <c r="S226" s="200" t="str">
        <f>СтандВерт!Y103</f>
        <v>1.00u</v>
      </c>
      <c r="T226" s="243">
        <f>СтандВерт!Q103</f>
        <v>0</v>
      </c>
      <c r="U226" s="203"/>
      <c r="V226" s="206" t="str">
        <f t="shared" si="58"/>
        <v>R292 =</v>
      </c>
      <c r="W226" s="205" t="str">
        <f>СтандГориз!Y103</f>
        <v>1.00u</v>
      </c>
      <c r="X226" s="246">
        <f>СтандГориз!Q103</f>
        <v>0</v>
      </c>
      <c r="Y226" s="214"/>
    </row>
    <row r="227" spans="1:25" x14ac:dyDescent="0.3">
      <c r="A227" s="17">
        <v>93</v>
      </c>
      <c r="B227">
        <v>92</v>
      </c>
      <c r="C227">
        <f t="shared" si="48"/>
        <v>115</v>
      </c>
      <c r="D227">
        <f t="shared" si="49"/>
        <v>116.31006632984783</v>
      </c>
      <c r="E227">
        <f t="shared" si="59"/>
        <v>1.5293140677582224E-6</v>
      </c>
      <c r="F227">
        <f t="shared" si="50"/>
        <v>1.778279410038924E-6</v>
      </c>
      <c r="G227">
        <f t="shared" si="51"/>
        <v>4195.4525786517779</v>
      </c>
      <c r="H227">
        <f t="shared" si="52"/>
        <v>7.4607002036207216E-3</v>
      </c>
      <c r="I227">
        <f t="shared" si="53"/>
        <v>1098.8575491504553</v>
      </c>
      <c r="J227" s="26">
        <f t="shared" si="54"/>
        <v>93</v>
      </c>
      <c r="K227" s="44">
        <f t="shared" si="63"/>
        <v>-115</v>
      </c>
      <c r="L227" s="29" t="str">
        <f t="shared" si="55"/>
        <v>R93 =</v>
      </c>
      <c r="M227" s="259">
        <f t="shared" si="60"/>
        <v>0</v>
      </c>
      <c r="N227" s="29" t="str">
        <f t="shared" si="56"/>
        <v>R293 =</v>
      </c>
      <c r="O227" s="259">
        <f t="shared" si="61"/>
        <v>0</v>
      </c>
      <c r="P227" s="230">
        <f t="shared" si="62"/>
        <v>0</v>
      </c>
      <c r="R227" s="201" t="str">
        <f t="shared" si="57"/>
        <v>R93 =</v>
      </c>
      <c r="S227" s="200" t="str">
        <f>СтандВерт!Y104</f>
        <v>1.00u</v>
      </c>
      <c r="T227" s="243">
        <f>СтандВерт!Q104</f>
        <v>0</v>
      </c>
      <c r="U227" s="203"/>
      <c r="V227" s="206" t="str">
        <f t="shared" si="58"/>
        <v>R293 =</v>
      </c>
      <c r="W227" s="205" t="str">
        <f>СтандГориз!Y104</f>
        <v>1.00u</v>
      </c>
      <c r="X227" s="246">
        <f>СтандГориз!Q104</f>
        <v>0</v>
      </c>
      <c r="Y227" s="214"/>
    </row>
    <row r="228" spans="1:25" x14ac:dyDescent="0.3">
      <c r="A228" s="17">
        <v>94</v>
      </c>
      <c r="B228">
        <v>93</v>
      </c>
      <c r="C228">
        <f t="shared" si="48"/>
        <v>116.25</v>
      </c>
      <c r="D228">
        <f t="shared" si="49"/>
        <v>117.56006632984783</v>
      </c>
      <c r="E228">
        <f t="shared" si="59"/>
        <v>1.3243314218912766E-6</v>
      </c>
      <c r="F228">
        <f t="shared" si="50"/>
        <v>1.5399265260594911E-6</v>
      </c>
      <c r="G228">
        <f t="shared" si="51"/>
        <v>4195.4535786517772</v>
      </c>
      <c r="H228">
        <f t="shared" si="52"/>
        <v>6.4607002036207121E-3</v>
      </c>
      <c r="I228">
        <f t="shared" si="53"/>
        <v>1098.8585491472879</v>
      </c>
      <c r="J228" s="26">
        <f t="shared" si="54"/>
        <v>94</v>
      </c>
      <c r="K228" s="44">
        <f t="shared" si="63"/>
        <v>-116.25</v>
      </c>
      <c r="L228" s="29" t="str">
        <f t="shared" si="55"/>
        <v>R94 =</v>
      </c>
      <c r="M228" s="259">
        <f t="shared" si="60"/>
        <v>0</v>
      </c>
      <c r="N228" s="29" t="str">
        <f t="shared" si="56"/>
        <v>R294 =</v>
      </c>
      <c r="O228" s="259">
        <f t="shared" si="61"/>
        <v>0</v>
      </c>
      <c r="P228" s="230">
        <f t="shared" si="62"/>
        <v>0</v>
      </c>
      <c r="R228" s="201" t="str">
        <f t="shared" si="57"/>
        <v>R94 =</v>
      </c>
      <c r="S228" s="200" t="str">
        <f>СтандВерт!Y105</f>
        <v>1.00u</v>
      </c>
      <c r="T228" s="243">
        <f>СтандВерт!Q105</f>
        <v>0</v>
      </c>
      <c r="U228" s="203"/>
      <c r="V228" s="206" t="str">
        <f t="shared" si="58"/>
        <v>R294 =</v>
      </c>
      <c r="W228" s="205" t="str">
        <f>СтандГориз!Y105</f>
        <v>1.00u</v>
      </c>
      <c r="X228" s="246">
        <f>СтандГориз!Q105</f>
        <v>0</v>
      </c>
      <c r="Y228" s="214"/>
    </row>
    <row r="229" spans="1:25" x14ac:dyDescent="0.3">
      <c r="A229" s="17">
        <v>95</v>
      </c>
      <c r="B229">
        <v>94</v>
      </c>
      <c r="C229">
        <f t="shared" si="48"/>
        <v>117.5</v>
      </c>
      <c r="D229">
        <f t="shared" si="49"/>
        <v>118.81006632984783</v>
      </c>
      <c r="E229">
        <f t="shared" si="59"/>
        <v>1.1468237636625533E-6</v>
      </c>
      <c r="F229">
        <f t="shared" si="50"/>
        <v>1.3335214321633241E-6</v>
      </c>
      <c r="G229">
        <f t="shared" si="51"/>
        <v>4195.4544446161008</v>
      </c>
      <c r="H229">
        <f t="shared" si="52"/>
        <v>5.5947358802606499E-3</v>
      </c>
      <c r="I229">
        <f t="shared" si="53"/>
        <v>1098.8594151092364</v>
      </c>
      <c r="J229" s="26">
        <f t="shared" si="54"/>
        <v>95</v>
      </c>
      <c r="K229" s="44">
        <f t="shared" si="63"/>
        <v>-117.5</v>
      </c>
      <c r="L229" s="29" t="str">
        <f t="shared" si="55"/>
        <v>R95 =</v>
      </c>
      <c r="M229" s="259">
        <f t="shared" si="60"/>
        <v>0</v>
      </c>
      <c r="N229" s="29" t="str">
        <f t="shared" si="56"/>
        <v>R295 =</v>
      </c>
      <c r="O229" s="259">
        <f t="shared" si="61"/>
        <v>0</v>
      </c>
      <c r="P229" s="230">
        <f t="shared" si="62"/>
        <v>0</v>
      </c>
      <c r="R229" s="201" t="str">
        <f t="shared" si="57"/>
        <v>R95 =</v>
      </c>
      <c r="S229" s="200" t="str">
        <f>СтандВерт!Y106</f>
        <v>1.00u</v>
      </c>
      <c r="T229" s="243">
        <f>СтандВерт!Q106</f>
        <v>0</v>
      </c>
      <c r="U229" s="203"/>
      <c r="V229" s="206" t="str">
        <f t="shared" si="58"/>
        <v>R295 =</v>
      </c>
      <c r="W229" s="205" t="str">
        <f>СтандГориз!Y106</f>
        <v>1.00u</v>
      </c>
      <c r="X229" s="246">
        <f>СтандГориз!Q106</f>
        <v>0</v>
      </c>
      <c r="Y229" s="214"/>
    </row>
    <row r="230" spans="1:25" x14ac:dyDescent="0.3">
      <c r="A230" s="17">
        <v>96</v>
      </c>
      <c r="B230">
        <v>95</v>
      </c>
      <c r="C230">
        <f t="shared" si="48"/>
        <v>118.75</v>
      </c>
      <c r="D230">
        <f t="shared" si="49"/>
        <v>120.06006632984783</v>
      </c>
      <c r="E230">
        <f t="shared" si="59"/>
        <v>9.93108464513287E-7</v>
      </c>
      <c r="F230">
        <f t="shared" si="50"/>
        <v>1.1547819846894588E-6</v>
      </c>
      <c r="G230">
        <f t="shared" si="51"/>
        <v>4195.4551945103103</v>
      </c>
      <c r="H230">
        <f t="shared" si="52"/>
        <v>4.8448416709281957E-3</v>
      </c>
      <c r="I230">
        <f t="shared" si="53"/>
        <v>1098.8601650016647</v>
      </c>
      <c r="J230" s="26">
        <f t="shared" si="54"/>
        <v>96</v>
      </c>
      <c r="K230" s="44">
        <f t="shared" si="63"/>
        <v>-118.75</v>
      </c>
      <c r="L230" s="29" t="str">
        <f t="shared" si="55"/>
        <v>R96 =</v>
      </c>
      <c r="M230" s="259">
        <f t="shared" si="60"/>
        <v>0</v>
      </c>
      <c r="N230" s="29" t="str">
        <f t="shared" si="56"/>
        <v>R296 =</v>
      </c>
      <c r="O230" s="259">
        <f t="shared" si="61"/>
        <v>0</v>
      </c>
      <c r="P230" s="230">
        <f t="shared" si="62"/>
        <v>0</v>
      </c>
      <c r="R230" s="201" t="str">
        <f t="shared" si="57"/>
        <v>R96 =</v>
      </c>
      <c r="S230" s="200" t="str">
        <f>СтандВерт!Y107</f>
        <v>1.00u</v>
      </c>
      <c r="T230" s="243">
        <f>СтандВерт!Q107</f>
        <v>0</v>
      </c>
      <c r="U230" s="203"/>
      <c r="V230" s="206" t="str">
        <f t="shared" si="58"/>
        <v>R296 =</v>
      </c>
      <c r="W230" s="205" t="str">
        <f>СтандГориз!Y107</f>
        <v>1.00u</v>
      </c>
      <c r="X230" s="246">
        <f>СтандГориз!Q107</f>
        <v>0</v>
      </c>
      <c r="Y230" s="214"/>
    </row>
    <row r="231" spans="1:25" x14ac:dyDescent="0.3">
      <c r="A231" s="17">
        <v>97</v>
      </c>
      <c r="B231">
        <v>96</v>
      </c>
      <c r="C231">
        <f t="shared" ref="C231:C234" si="64">B231*$J$83</f>
        <v>120</v>
      </c>
      <c r="D231">
        <f t="shared" ref="D231:D234" si="65">C231+$J$81</f>
        <v>121.31006632984783</v>
      </c>
      <c r="E231">
        <f t="shared" si="59"/>
        <v>8.5999649949540101E-7</v>
      </c>
      <c r="F231">
        <f t="shared" ref="F231:F234" si="66">E231*$J$79</f>
        <v>9.9999999999999932E-7</v>
      </c>
      <c r="G231">
        <f t="shared" ref="G231:G234" si="67">(1-F231)*$J$67</f>
        <v>4195.4558438919421</v>
      </c>
      <c r="H231">
        <f t="shared" si="52"/>
        <v>4.1954600393519781E-3</v>
      </c>
      <c r="I231">
        <f t="shared" si="53"/>
        <v>1098.8608143819606</v>
      </c>
      <c r="J231" s="26">
        <f t="shared" si="54"/>
        <v>97</v>
      </c>
      <c r="K231" s="44">
        <f t="shared" si="63"/>
        <v>-120</v>
      </c>
      <c r="L231" s="29" t="str">
        <f t="shared" si="55"/>
        <v>R97 =</v>
      </c>
      <c r="M231" s="259">
        <f t="shared" si="60"/>
        <v>0</v>
      </c>
      <c r="N231" s="29" t="str">
        <f t="shared" si="56"/>
        <v>R297 =</v>
      </c>
      <c r="O231" s="259">
        <f t="shared" si="61"/>
        <v>0</v>
      </c>
      <c r="P231" s="230">
        <f t="shared" si="62"/>
        <v>0</v>
      </c>
      <c r="R231" s="201" t="str">
        <f t="shared" si="57"/>
        <v>R97 =</v>
      </c>
      <c r="S231" s="200" t="str">
        <f>СтандВерт!Y108</f>
        <v>1.00u</v>
      </c>
      <c r="T231" s="243">
        <f>СтандВерт!Q108</f>
        <v>0</v>
      </c>
      <c r="U231" s="203"/>
      <c r="V231" s="206" t="str">
        <f t="shared" si="58"/>
        <v>R297 =</v>
      </c>
      <c r="W231" s="205" t="str">
        <f>СтандГориз!Y108</f>
        <v>1.00u</v>
      </c>
      <c r="X231" s="246">
        <f>СтандГориз!Q108</f>
        <v>0</v>
      </c>
      <c r="Y231" s="214"/>
    </row>
    <row r="232" spans="1:25" x14ac:dyDescent="0.3">
      <c r="A232" s="17">
        <v>98</v>
      </c>
      <c r="B232">
        <v>97</v>
      </c>
      <c r="C232">
        <f t="shared" si="64"/>
        <v>121.25</v>
      </c>
      <c r="D232">
        <f t="shared" si="65"/>
        <v>122.56006632984783</v>
      </c>
      <c r="E232">
        <f t="shared" si="59"/>
        <v>7.4472628677756026E-7</v>
      </c>
      <c r="F232">
        <f t="shared" si="66"/>
        <v>8.6596432336006536E-7</v>
      </c>
      <c r="G232">
        <f t="shared" si="67"/>
        <v>4195.4564062332674</v>
      </c>
      <c r="H232">
        <f t="shared" si="52"/>
        <v>3.6331187141616316E-3</v>
      </c>
      <c r="I232">
        <f t="shared" si="53"/>
        <v>1098.8613767222841</v>
      </c>
      <c r="J232" s="26">
        <f t="shared" si="54"/>
        <v>98</v>
      </c>
      <c r="K232" s="44">
        <f t="shared" si="63"/>
        <v>-121.25</v>
      </c>
      <c r="L232" s="29" t="str">
        <f t="shared" si="55"/>
        <v>R98 =</v>
      </c>
      <c r="M232" s="259">
        <f t="shared" si="60"/>
        <v>0</v>
      </c>
      <c r="N232" s="29" t="str">
        <f t="shared" si="56"/>
        <v>R298 =</v>
      </c>
      <c r="O232" s="259">
        <f t="shared" si="61"/>
        <v>0</v>
      </c>
      <c r="P232" s="230">
        <f t="shared" si="62"/>
        <v>0</v>
      </c>
      <c r="R232" s="201" t="str">
        <f t="shared" si="57"/>
        <v>R98 =</v>
      </c>
      <c r="S232" s="200" t="str">
        <f>СтандВерт!Y109</f>
        <v>1.00u</v>
      </c>
      <c r="T232" s="243">
        <f>СтандВерт!Q109</f>
        <v>0</v>
      </c>
      <c r="U232" s="203"/>
      <c r="V232" s="206" t="str">
        <f t="shared" si="58"/>
        <v>R298 =</v>
      </c>
      <c r="W232" s="205" t="str">
        <f>СтандГориз!Y109</f>
        <v>1.00u</v>
      </c>
      <c r="X232" s="246">
        <f>СтандГориз!Q109</f>
        <v>0</v>
      </c>
      <c r="Y232" s="214"/>
    </row>
    <row r="233" spans="1:25" x14ac:dyDescent="0.3">
      <c r="A233" s="17">
        <v>99</v>
      </c>
      <c r="B233">
        <v>98</v>
      </c>
      <c r="C233">
        <f t="shared" si="64"/>
        <v>122.5</v>
      </c>
      <c r="D233">
        <f t="shared" si="65"/>
        <v>123.81006632984783</v>
      </c>
      <c r="E233">
        <f t="shared" si="59"/>
        <v>6.4490639501778427E-7</v>
      </c>
      <c r="F233">
        <f t="shared" si="66"/>
        <v>7.4989420933245627E-7</v>
      </c>
      <c r="G233">
        <f t="shared" si="67"/>
        <v>4195.4568932007924</v>
      </c>
      <c r="H233">
        <f t="shared" si="52"/>
        <v>3.1461511889957698E-3</v>
      </c>
      <c r="I233">
        <f t="shared" si="53"/>
        <v>1098.8618636890583</v>
      </c>
      <c r="J233" s="26">
        <f t="shared" si="54"/>
        <v>99</v>
      </c>
      <c r="K233" s="44">
        <f t="shared" si="63"/>
        <v>-122.5</v>
      </c>
      <c r="L233" s="29" t="str">
        <f t="shared" si="55"/>
        <v>R99 =</v>
      </c>
      <c r="M233" s="259">
        <f t="shared" si="60"/>
        <v>0</v>
      </c>
      <c r="N233" s="29" t="str">
        <f t="shared" si="56"/>
        <v>R299 =</v>
      </c>
      <c r="O233" s="259">
        <f t="shared" si="61"/>
        <v>0</v>
      </c>
      <c r="P233" s="230">
        <f t="shared" si="62"/>
        <v>0</v>
      </c>
      <c r="R233" s="201" t="str">
        <f t="shared" si="57"/>
        <v>R99 =</v>
      </c>
      <c r="S233" s="200" t="str">
        <f>СтандВерт!Y110</f>
        <v>1.00u</v>
      </c>
      <c r="T233" s="243">
        <f>СтандВерт!Q110</f>
        <v>0</v>
      </c>
      <c r="U233" s="203"/>
      <c r="V233" s="206" t="str">
        <f t="shared" si="58"/>
        <v>R299 =</v>
      </c>
      <c r="W233" s="205" t="str">
        <f>СтандГориз!Y110</f>
        <v>1.00u</v>
      </c>
      <c r="X233" s="246">
        <f>СтандГориз!Q110</f>
        <v>0</v>
      </c>
      <c r="Y233" s="214"/>
    </row>
    <row r="234" spans="1:25" x14ac:dyDescent="0.3">
      <c r="A234" s="17">
        <v>100</v>
      </c>
      <c r="B234">
        <v>99</v>
      </c>
      <c r="C234">
        <f t="shared" si="64"/>
        <v>123.75</v>
      </c>
      <c r="D234">
        <f t="shared" si="65"/>
        <v>125.06006632984783</v>
      </c>
      <c r="E234">
        <f t="shared" si="59"/>
        <v>5.5846592999215394E-7</v>
      </c>
      <c r="F234">
        <f t="shared" si="66"/>
        <v>6.4938163157621094E-7</v>
      </c>
      <c r="G234">
        <f t="shared" si="67"/>
        <v>4195.4573148972959</v>
      </c>
      <c r="H234">
        <f t="shared" si="52"/>
        <v>2.7244546855671836E-3</v>
      </c>
      <c r="I234">
        <f t="shared" si="53"/>
        <v>1098.8622853849986</v>
      </c>
      <c r="J234" s="26">
        <f t="shared" si="54"/>
        <v>100</v>
      </c>
      <c r="K234" s="44">
        <f t="shared" si="63"/>
        <v>-123.75</v>
      </c>
      <c r="L234" s="29" t="str">
        <f t="shared" si="55"/>
        <v>R100 =</v>
      </c>
      <c r="M234" s="259">
        <f t="shared" si="60"/>
        <v>0</v>
      </c>
      <c r="N234" s="29" t="str">
        <f t="shared" si="56"/>
        <v>R300 =</v>
      </c>
      <c r="O234" s="259">
        <f t="shared" si="61"/>
        <v>0</v>
      </c>
      <c r="P234" s="230">
        <f t="shared" si="62"/>
        <v>0</v>
      </c>
      <c r="R234" s="201" t="str">
        <f t="shared" si="57"/>
        <v>R100 =</v>
      </c>
      <c r="S234" s="200" t="str">
        <f>СтандВерт!Y111</f>
        <v>1.00u</v>
      </c>
      <c r="T234" s="243">
        <f>СтандВерт!Q111</f>
        <v>0</v>
      </c>
      <c r="U234" s="203"/>
      <c r="V234" s="206" t="str">
        <f t="shared" si="58"/>
        <v>R300 =</v>
      </c>
      <c r="W234" s="205" t="str">
        <f>СтандГориз!Y111</f>
        <v>1.00u</v>
      </c>
      <c r="X234" s="246">
        <f>СтандГориз!Q111</f>
        <v>0</v>
      </c>
      <c r="Y234" s="214"/>
    </row>
    <row r="235" spans="1:25" x14ac:dyDescent="0.3">
      <c r="A235" s="17"/>
      <c r="L235" s="23"/>
      <c r="M235" s="23"/>
      <c r="N235" s="23"/>
      <c r="O235" s="23"/>
    </row>
    <row r="236" spans="1:25" x14ac:dyDescent="0.3">
      <c r="A236" s="17"/>
      <c r="L236" s="23"/>
      <c r="M236" s="23"/>
      <c r="N236" s="23"/>
      <c r="O236" s="23"/>
    </row>
    <row r="237" spans="1:25" x14ac:dyDescent="0.3">
      <c r="A237" s="17"/>
      <c r="L237" s="23"/>
      <c r="M237" s="23"/>
      <c r="N237" s="23"/>
      <c r="O237" s="23"/>
    </row>
    <row r="238" spans="1:25" x14ac:dyDescent="0.3">
      <c r="A238" s="17"/>
      <c r="L238" s="23"/>
      <c r="M238" s="24"/>
      <c r="N238" s="23"/>
      <c r="O238" s="24"/>
    </row>
    <row r="239" spans="1:25" x14ac:dyDescent="0.3">
      <c r="L239" s="23"/>
      <c r="M239" s="24"/>
      <c r="N239" s="23"/>
      <c r="O239" s="24"/>
    </row>
    <row r="240" spans="1:25" x14ac:dyDescent="0.3">
      <c r="L240" s="23"/>
      <c r="M240" s="24"/>
      <c r="N240" s="23"/>
      <c r="O240" s="24"/>
    </row>
    <row r="241" spans="1:15" x14ac:dyDescent="0.3">
      <c r="A241" s="17"/>
      <c r="L241" s="23"/>
      <c r="M241" s="24"/>
      <c r="N241" s="23"/>
      <c r="O241" s="24"/>
    </row>
    <row r="242" spans="1:15" x14ac:dyDescent="0.3">
      <c r="A242" s="17"/>
      <c r="L242" s="23"/>
      <c r="M242" s="24"/>
      <c r="N242" s="23"/>
      <c r="O242" s="24"/>
    </row>
    <row r="243" spans="1:15" x14ac:dyDescent="0.3">
      <c r="A243" s="17"/>
      <c r="L243" s="23"/>
      <c r="M243" s="24"/>
      <c r="N243" s="23"/>
      <c r="O243" s="24"/>
    </row>
    <row r="244" spans="1:15" x14ac:dyDescent="0.3">
      <c r="A244" s="17"/>
      <c r="L244" s="23"/>
      <c r="M244" s="24"/>
      <c r="N244" s="23"/>
      <c r="O244" s="24"/>
    </row>
    <row r="245" spans="1:15" x14ac:dyDescent="0.3">
      <c r="A245" s="17"/>
      <c r="L245" s="23"/>
      <c r="M245" s="24"/>
      <c r="N245" s="23"/>
      <c r="O245" s="24"/>
    </row>
    <row r="246" spans="1:15" x14ac:dyDescent="0.3">
      <c r="A246" s="17"/>
      <c r="L246" s="23"/>
      <c r="M246" s="24"/>
      <c r="N246" s="23"/>
      <c r="O246" s="24"/>
    </row>
    <row r="247" spans="1:15" x14ac:dyDescent="0.3">
      <c r="A247" s="17"/>
      <c r="L247" s="23"/>
      <c r="M247" s="24"/>
      <c r="N247" s="23"/>
      <c r="O247" s="24"/>
    </row>
    <row r="248" spans="1:15" x14ac:dyDescent="0.3">
      <c r="A248" s="17"/>
      <c r="L248" s="23"/>
      <c r="M248" s="24"/>
      <c r="N248" s="23"/>
      <c r="O248" s="24"/>
    </row>
    <row r="249" spans="1:15" x14ac:dyDescent="0.3">
      <c r="A249" s="17"/>
      <c r="L249" s="23"/>
      <c r="M249" s="24"/>
      <c r="N249" s="23"/>
      <c r="O249" s="24"/>
    </row>
    <row r="250" spans="1:15" x14ac:dyDescent="0.3">
      <c r="A250" s="17"/>
      <c r="L250" s="23"/>
      <c r="M250" s="24"/>
      <c r="N250" s="23"/>
      <c r="O250" s="24"/>
    </row>
    <row r="251" spans="1:15" x14ac:dyDescent="0.3">
      <c r="A251" s="17"/>
      <c r="L251" s="23"/>
      <c r="M251" s="24"/>
      <c r="N251" s="23"/>
      <c r="O251" s="24"/>
    </row>
    <row r="252" spans="1:15" x14ac:dyDescent="0.3">
      <c r="A252" s="17"/>
      <c r="L252" s="23"/>
      <c r="M252" s="24"/>
      <c r="N252" s="23"/>
      <c r="O252" s="24"/>
    </row>
    <row r="253" spans="1:15" x14ac:dyDescent="0.3">
      <c r="A253" s="17"/>
      <c r="L253" s="23"/>
      <c r="M253" s="24"/>
      <c r="N253" s="23"/>
      <c r="O253" s="24"/>
    </row>
    <row r="254" spans="1:15" x14ac:dyDescent="0.3">
      <c r="A254" s="17"/>
      <c r="L254" s="23"/>
      <c r="M254" s="24"/>
      <c r="N254" s="23"/>
      <c r="O254" s="24"/>
    </row>
    <row r="255" spans="1:15" x14ac:dyDescent="0.3">
      <c r="A255" s="17"/>
      <c r="L255" s="23"/>
      <c r="M255" s="24"/>
      <c r="N255" s="23"/>
      <c r="O255" s="24"/>
    </row>
    <row r="256" spans="1:15" x14ac:dyDescent="0.3">
      <c r="A256" s="17"/>
      <c r="L256" s="23"/>
      <c r="M256" s="24"/>
      <c r="N256" s="23"/>
      <c r="O256" s="24"/>
    </row>
    <row r="257" spans="1:15" x14ac:dyDescent="0.3">
      <c r="A257" s="17"/>
      <c r="L257" s="23"/>
      <c r="M257" s="24"/>
      <c r="N257" s="23"/>
      <c r="O257" s="24"/>
    </row>
    <row r="258" spans="1:15" x14ac:dyDescent="0.3">
      <c r="A258" s="17"/>
      <c r="L258" s="23"/>
      <c r="M258" s="24"/>
      <c r="N258" s="23"/>
      <c r="O258" s="24"/>
    </row>
    <row r="259" spans="1:15" x14ac:dyDescent="0.3">
      <c r="A259" s="17"/>
      <c r="L259" s="23"/>
      <c r="M259" s="24"/>
      <c r="N259" s="23"/>
      <c r="O259" s="24"/>
    </row>
    <row r="260" spans="1:15" x14ac:dyDescent="0.3">
      <c r="A260" s="17"/>
    </row>
    <row r="261" spans="1:15" x14ac:dyDescent="0.3">
      <c r="A261" s="17"/>
    </row>
    <row r="262" spans="1:15" x14ac:dyDescent="0.3">
      <c r="A262" s="17"/>
    </row>
    <row r="263" spans="1:15" x14ac:dyDescent="0.3">
      <c r="A263" s="17"/>
    </row>
  </sheetData>
  <sheetProtection sheet="1" objects="1" scenarios="1"/>
  <phoneticPr fontId="7" type="noConversion"/>
  <conditionalFormatting sqref="J23">
    <cfRule type="expression" dxfId="48" priority="42">
      <formula>$J$5&lt;=0</formula>
    </cfRule>
  </conditionalFormatting>
  <conditionalFormatting sqref="J25">
    <cfRule type="expression" dxfId="47" priority="40">
      <formula>$J$8&lt;&gt;0</formula>
    </cfRule>
  </conditionalFormatting>
  <conditionalFormatting sqref="J67">
    <cfRule type="expression" dxfId="46" priority="73">
      <formula>$J$70&gt;0</formula>
    </cfRule>
  </conditionalFormatting>
  <conditionalFormatting sqref="J80:J81">
    <cfRule type="expression" dxfId="45" priority="37">
      <formula>$J$5&lt;&gt;0</formula>
    </cfRule>
  </conditionalFormatting>
  <conditionalFormatting sqref="J13">
    <cfRule type="expression" dxfId="44" priority="36">
      <formula>$J$5&lt;&gt;0</formula>
    </cfRule>
  </conditionalFormatting>
  <conditionalFormatting sqref="J83">
    <cfRule type="expression" dxfId="43" priority="35">
      <formula>$J$70=0</formula>
    </cfRule>
  </conditionalFormatting>
  <conditionalFormatting sqref="J86:Q86">
    <cfRule type="expression" dxfId="42" priority="34">
      <formula>$J$70=0</formula>
    </cfRule>
  </conditionalFormatting>
  <conditionalFormatting sqref="J99:S99">
    <cfRule type="expression" dxfId="41" priority="33">
      <formula>$J$70=0</formula>
    </cfRule>
  </conditionalFormatting>
  <conditionalFormatting sqref="J26:J27">
    <cfRule type="expression" dxfId="40" priority="31">
      <formula>$J$26=0</formula>
    </cfRule>
  </conditionalFormatting>
  <conditionalFormatting sqref="J70">
    <cfRule type="expression" dxfId="39" priority="30">
      <formula>$J$70=0</formula>
    </cfRule>
  </conditionalFormatting>
  <conditionalFormatting sqref="X135:X234">
    <cfRule type="expression" dxfId="38" priority="14">
      <formula>$X135=$Y$134</formula>
    </cfRule>
  </conditionalFormatting>
  <conditionalFormatting sqref="T135:T234">
    <cfRule type="expression" dxfId="37" priority="74">
      <formula>$T135=$U$134</formula>
    </cfRule>
  </conditionalFormatting>
  <conditionalFormatting sqref="K102:S108">
    <cfRule type="expression" dxfId="36" priority="75">
      <formula>K112=$T$113</formula>
    </cfRule>
  </conditionalFormatting>
  <conditionalFormatting sqref="J87:Q90 J91:P91">
    <cfRule type="expression" dxfId="35" priority="77">
      <formula>J93=$R$94</formula>
    </cfRule>
  </conditionalFormatting>
  <conditionalFormatting sqref="J45:K45 N45 S45:X45">
    <cfRule type="expression" dxfId="34" priority="79">
      <formula>$J45&gt;$J$68</formula>
    </cfRule>
  </conditionalFormatting>
  <conditionalFormatting sqref="A136:O234 V136:V234 R136:R234 T135:U234 X135:Y234">
    <cfRule type="expression" dxfId="33" priority="82">
      <formula>$A135&gt;$J$68</formula>
    </cfRule>
  </conditionalFormatting>
  <conditionalFormatting sqref="A137:J234 L137:O234 M136:M234">
    <cfRule type="expression" dxfId="32" priority="83">
      <formula>$A136&gt;$J$68</formula>
    </cfRule>
  </conditionalFormatting>
  <conditionalFormatting sqref="P149:P234">
    <cfRule type="expression" dxfId="31" priority="2">
      <formula>$A149&gt;$J$68</formula>
    </cfRule>
  </conditionalFormatting>
  <conditionalFormatting sqref="S136:S234">
    <cfRule type="expression" dxfId="30" priority="10">
      <formula>$A136&gt;$J$68</formula>
    </cfRule>
  </conditionalFormatting>
  <conditionalFormatting sqref="W136:W143">
    <cfRule type="expression" dxfId="29" priority="9">
      <formula>$A136&gt;$J$68</formula>
    </cfRule>
  </conditionalFormatting>
  <conditionalFormatting sqref="W144:W234">
    <cfRule type="expression" dxfId="28" priority="8">
      <formula>$A144&gt;$J$68</formula>
    </cfRule>
  </conditionalFormatting>
  <conditionalFormatting sqref="P138:P148">
    <cfRule type="expression" dxfId="27" priority="3">
      <formula>$A138&gt;$J$68</formula>
    </cfRule>
  </conditionalFormatting>
  <conditionalFormatting sqref="P136">
    <cfRule type="expression" dxfId="26" priority="5">
      <formula>$A136&gt;$J$68</formula>
    </cfRule>
  </conditionalFormatting>
  <conditionalFormatting sqref="P137">
    <cfRule type="expression" dxfId="25" priority="4">
      <formula>$A137&gt;$J$68</formula>
    </cfRule>
  </conditionalFormatting>
  <conditionalFormatting sqref="R86">
    <cfRule type="expression" dxfId="24" priority="1">
      <formula>$J$70=0</formula>
    </cfRule>
  </conditionalFormatting>
  <pageMargins left="0.70866141732283472" right="0.70866141732283472" top="0.74803149606299213" bottom="0.74803149606299213" header="0.31496062992125984" footer="0.31496062992125984"/>
  <pageSetup paperSize="9" scale="125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70BF9-07A5-48A1-AD7D-0FEF1C37AB73}">
  <dimension ref="P1:U6"/>
  <sheetViews>
    <sheetView topLeftCell="A10" workbookViewId="0">
      <selection activeCell="N39" sqref="N39"/>
    </sheetView>
  </sheetViews>
  <sheetFormatPr defaultRowHeight="14.4" x14ac:dyDescent="0.3"/>
  <cols>
    <col min="16" max="16" width="12.33203125" customWidth="1"/>
    <col min="17" max="17" width="11.5546875" bestFit="1" customWidth="1"/>
    <col min="18" max="18" width="12" customWidth="1"/>
    <col min="19" max="19" width="11.5546875" bestFit="1" customWidth="1"/>
    <col min="20" max="21" width="12.109375" customWidth="1"/>
  </cols>
  <sheetData>
    <row r="1" spans="16:21" x14ac:dyDescent="0.3">
      <c r="P1" s="64"/>
      <c r="Q1" s="64"/>
      <c r="R1" s="64"/>
      <c r="S1" s="64"/>
      <c r="T1" s="64"/>
      <c r="U1" s="64"/>
    </row>
    <row r="2" spans="16:21" x14ac:dyDescent="0.3">
      <c r="P2" s="64"/>
      <c r="Q2" s="64"/>
      <c r="R2" s="64"/>
      <c r="S2" s="64"/>
      <c r="T2" s="64"/>
      <c r="U2" s="64"/>
    </row>
    <row r="3" spans="16:21" x14ac:dyDescent="0.3">
      <c r="P3" s="64"/>
      <c r="Q3" s="64"/>
      <c r="R3" s="64"/>
      <c r="S3" s="64"/>
      <c r="T3" s="64"/>
      <c r="U3" s="64"/>
    </row>
    <row r="4" spans="16:21" x14ac:dyDescent="0.3">
      <c r="P4" s="64"/>
      <c r="Q4" s="64"/>
      <c r="R4" s="64"/>
      <c r="S4" s="64"/>
      <c r="T4" s="64"/>
      <c r="U4" s="64"/>
    </row>
    <row r="5" spans="16:21" x14ac:dyDescent="0.3">
      <c r="P5" s="64"/>
      <c r="Q5" s="64"/>
      <c r="R5" s="64"/>
      <c r="S5" s="64"/>
      <c r="T5" s="64"/>
      <c r="U5" s="64"/>
    </row>
    <row r="6" spans="16:21" x14ac:dyDescent="0.3">
      <c r="P6" s="64"/>
      <c r="Q6" s="64"/>
      <c r="R6" s="64"/>
      <c r="S6" s="64"/>
      <c r="T6" s="64"/>
      <c r="U6" s="64"/>
    </row>
  </sheetData>
  <sheetProtection sheet="1" objects="1" scenarios="1"/>
  <sortState xmlns:xlrd2="http://schemas.microsoft.com/office/spreadsheetml/2017/richdata2" ref="O1:O48">
    <sortCondition ref="O1:O48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1514E-5A8D-4BEA-9FDC-9583E39A2F3C}">
  <dimension ref="A1:X108"/>
  <sheetViews>
    <sheetView topLeftCell="A13" workbookViewId="0">
      <selection activeCell="F74" sqref="F74"/>
    </sheetView>
  </sheetViews>
  <sheetFormatPr defaultRowHeight="14.4" x14ac:dyDescent="0.3"/>
  <sheetData>
    <row r="1" spans="1:11" x14ac:dyDescent="0.3">
      <c r="A1" s="145">
        <f>'Задание и расчет'!J21</f>
        <v>200</v>
      </c>
      <c r="B1" t="s">
        <v>136</v>
      </c>
      <c r="H1" s="18" t="s">
        <v>134</v>
      </c>
      <c r="I1" s="113" t="s">
        <v>138</v>
      </c>
      <c r="J1" s="18" t="s">
        <v>135</v>
      </c>
      <c r="K1" s="5" t="s">
        <v>151</v>
      </c>
    </row>
    <row r="2" spans="1:11" x14ac:dyDescent="0.3">
      <c r="A2" s="145">
        <f>'Задание и расчет'!J22</f>
        <v>10000</v>
      </c>
      <c r="B2" t="s">
        <v>137</v>
      </c>
      <c r="G2" s="18" t="s">
        <v>139</v>
      </c>
      <c r="H2">
        <f>A1</f>
        <v>200</v>
      </c>
      <c r="I2">
        <f>SQRT(A1*(4*A2+A1))</f>
        <v>2835.4893757515651</v>
      </c>
      <c r="J2">
        <f>A2</f>
        <v>10000</v>
      </c>
      <c r="K2">
        <f>A3</f>
        <v>4195.4600393519813</v>
      </c>
    </row>
    <row r="3" spans="1:11" x14ac:dyDescent="0.3">
      <c r="A3" s="145">
        <f>'Задание и расчет'!J67</f>
        <v>4195.4600393519813</v>
      </c>
      <c r="B3" t="s">
        <v>150</v>
      </c>
      <c r="G3" s="18" t="s">
        <v>144</v>
      </c>
      <c r="H3">
        <f>4*H2*$A$2/(H2+$A$1)/(4*$A$2+H2+$A$1)</f>
        <v>0.49504950495049505</v>
      </c>
      <c r="I3">
        <f>4*I2*$A$2/(I2+$A$1)/(4*$A$2+I2+$A$1)</f>
        <v>0.86822553121242163</v>
      </c>
      <c r="J3">
        <f>4*J2*$A$2/(J2+$A$1)/(4*$A$2+J2+$A$1)</f>
        <v>0.78118896961174911</v>
      </c>
      <c r="K3">
        <f>4*K2*$A$2/(K2+$A$1)/(4*$A$2+K2+$A$1)</f>
        <v>0.85999649949540169</v>
      </c>
    </row>
    <row r="4" spans="1:11" x14ac:dyDescent="0.3">
      <c r="A4" s="141">
        <f>0.5*A1</f>
        <v>100</v>
      </c>
      <c r="B4" s="142" t="s">
        <v>140</v>
      </c>
      <c r="G4" s="18" t="s">
        <v>147</v>
      </c>
      <c r="H4">
        <f>H3*100</f>
        <v>49.504950495049506</v>
      </c>
      <c r="I4">
        <f>I3*100</f>
        <v>86.822553121242166</v>
      </c>
      <c r="J4">
        <f>J3*100</f>
        <v>78.118896961174912</v>
      </c>
      <c r="K4">
        <f>K3*100</f>
        <v>85.999649949540171</v>
      </c>
    </row>
    <row r="5" spans="1:11" x14ac:dyDescent="0.3">
      <c r="A5" s="143">
        <f>3*A2</f>
        <v>30000</v>
      </c>
      <c r="B5" s="144" t="s">
        <v>141</v>
      </c>
      <c r="G5" s="18" t="s">
        <v>145</v>
      </c>
      <c r="H5">
        <f>20*LOG10(H3)</f>
        <v>-6.107027388932476</v>
      </c>
      <c r="I5">
        <f>20*LOG10(I3)</f>
        <v>-1.2273489471949266</v>
      </c>
      <c r="J5">
        <f>20*LOG10(J3)</f>
        <v>-2.14487795157949</v>
      </c>
      <c r="K5">
        <f>20*LOG10(K3)</f>
        <v>-1.3100663298478297</v>
      </c>
    </row>
    <row r="6" spans="1:11" x14ac:dyDescent="0.3">
      <c r="A6" s="146">
        <f>A5/A4</f>
        <v>300</v>
      </c>
      <c r="B6" s="147" t="s">
        <v>148</v>
      </c>
    </row>
    <row r="7" spans="1:11" x14ac:dyDescent="0.3">
      <c r="B7" s="18" t="s">
        <v>133</v>
      </c>
      <c r="C7" s="18" t="s">
        <v>142</v>
      </c>
      <c r="D7" s="18" t="s">
        <v>146</v>
      </c>
      <c r="E7" s="18" t="s">
        <v>143</v>
      </c>
    </row>
    <row r="8" spans="1:11" x14ac:dyDescent="0.3">
      <c r="A8">
        <v>0</v>
      </c>
      <c r="B8">
        <f t="shared" ref="B8:B39" si="0">$A$4*POWER($A$6,A8/100)</f>
        <v>100</v>
      </c>
      <c r="C8">
        <f>4*B8*$A$2/(B8+$A$1)/(4*$A$2+B8+$A$1)</f>
        <v>0.33085194375516958</v>
      </c>
      <c r="D8">
        <f>C8*100</f>
        <v>33.085194375516956</v>
      </c>
      <c r="E8">
        <f>20*LOG10(C8)</f>
        <v>-9.6073261906561882</v>
      </c>
    </row>
    <row r="9" spans="1:11" x14ac:dyDescent="0.3">
      <c r="A9">
        <v>1</v>
      </c>
      <c r="B9">
        <f t="shared" si="0"/>
        <v>105.86958545405498</v>
      </c>
      <c r="C9">
        <f t="shared" ref="C9:C72" si="1">4*B9*$A$2/(B9+$A$1)/(4*$A$2+B9+$A$1)</f>
        <v>0.3434998992717504</v>
      </c>
      <c r="D9">
        <f t="shared" ref="D9:D72" si="2">C9*100</f>
        <v>34.349989927175038</v>
      </c>
      <c r="E9">
        <f t="shared" ref="E9:E72" si="3">20*LOG10(C9)</f>
        <v>-9.2814677191470949</v>
      </c>
    </row>
    <row r="10" spans="1:11" x14ac:dyDescent="0.3">
      <c r="A10">
        <v>2</v>
      </c>
      <c r="B10">
        <f t="shared" si="0"/>
        <v>112.08369124213449</v>
      </c>
      <c r="C10">
        <f t="shared" si="1"/>
        <v>0.35636586297602774</v>
      </c>
      <c r="D10">
        <f t="shared" si="2"/>
        <v>35.636586297602776</v>
      </c>
      <c r="E10">
        <f t="shared" si="3"/>
        <v>-8.962078092209472</v>
      </c>
    </row>
    <row r="11" spans="1:11" x14ac:dyDescent="0.3">
      <c r="A11">
        <v>3</v>
      </c>
      <c r="B11">
        <f t="shared" si="0"/>
        <v>118.66253927965069</v>
      </c>
      <c r="C11">
        <f t="shared" si="1"/>
        <v>0.36943369127677078</v>
      </c>
      <c r="D11">
        <f t="shared" si="2"/>
        <v>36.94336912767708</v>
      </c>
      <c r="E11">
        <f t="shared" si="3"/>
        <v>-8.6492700139537408</v>
      </c>
    </row>
    <row r="12" spans="1:11" x14ac:dyDescent="0.3">
      <c r="A12">
        <v>4</v>
      </c>
      <c r="B12">
        <f t="shared" si="0"/>
        <v>125.62753842462135</v>
      </c>
      <c r="C12">
        <f t="shared" si="1"/>
        <v>0.38268600556986082</v>
      </c>
      <c r="D12">
        <f t="shared" si="2"/>
        <v>38.26860055698608</v>
      </c>
      <c r="E12">
        <f t="shared" si="3"/>
        <v>-8.3431483836737517</v>
      </c>
    </row>
    <row r="13" spans="1:11" x14ac:dyDescent="0.3">
      <c r="A13">
        <v>5</v>
      </c>
      <c r="B13">
        <f t="shared" si="0"/>
        <v>133.00135414628025</v>
      </c>
      <c r="C13">
        <f t="shared" si="1"/>
        <v>0.39610426035796298</v>
      </c>
      <c r="D13">
        <f t="shared" si="2"/>
        <v>39.610426035796294</v>
      </c>
      <c r="E13">
        <f t="shared" si="3"/>
        <v>-8.0438097290409321</v>
      </c>
    </row>
    <row r="14" spans="1:11" x14ac:dyDescent="0.3">
      <c r="A14">
        <v>6</v>
      </c>
      <c r="B14">
        <f t="shared" si="0"/>
        <v>140.80798228294645</v>
      </c>
      <c r="C14">
        <f t="shared" si="1"/>
        <v>0.40966882486171957</v>
      </c>
      <c r="D14">
        <f t="shared" si="2"/>
        <v>40.966882486171954</v>
      </c>
      <c r="E14">
        <f t="shared" si="3"/>
        <v>-7.7513416780115989</v>
      </c>
    </row>
    <row r="15" spans="1:11" x14ac:dyDescent="0.3">
      <c r="A15">
        <v>7</v>
      </c>
      <c r="B15">
        <f t="shared" si="0"/>
        <v>149.07282712917461</v>
      </c>
      <c r="C15">
        <f t="shared" si="1"/>
        <v>0.42335907751559998</v>
      </c>
      <c r="D15">
        <f t="shared" si="2"/>
        <v>42.335907751560001</v>
      </c>
      <c r="E15">
        <f t="shared" si="3"/>
        <v>-7.4658224760764007</v>
      </c>
    </row>
    <row r="16" spans="1:11" x14ac:dyDescent="0.3">
      <c r="A16">
        <v>8</v>
      </c>
      <c r="B16">
        <f t="shared" si="0"/>
        <v>157.82278410629712</v>
      </c>
      <c r="C16">
        <f t="shared" si="1"/>
        <v>0.43715351247763523</v>
      </c>
      <c r="D16">
        <f t="shared" si="2"/>
        <v>43.715351247763522</v>
      </c>
      <c r="E16">
        <f t="shared" si="3"/>
        <v>-7.1873205551182568</v>
      </c>
    </row>
    <row r="17" spans="1:24" x14ac:dyDescent="0.3">
      <c r="A17">
        <v>9</v>
      </c>
      <c r="B17">
        <f t="shared" si="0"/>
        <v>167.08632728538493</v>
      </c>
      <c r="C17">
        <f t="shared" si="1"/>
        <v>0.45102985702692089</v>
      </c>
      <c r="D17">
        <f t="shared" si="2"/>
        <v>45.102985702692088</v>
      </c>
      <c r="E17">
        <f t="shared" si="3"/>
        <v>-6.9158941596538419</v>
      </c>
      <c r="X17" s="21"/>
    </row>
    <row r="18" spans="1:24" x14ac:dyDescent="0.3">
      <c r="A18">
        <v>10</v>
      </c>
      <c r="B18">
        <f t="shared" si="0"/>
        <v>176.89360204744258</v>
      </c>
      <c r="C18">
        <f t="shared" si="1"/>
        <v>0.46496519848396012</v>
      </c>
      <c r="D18">
        <f t="shared" si="2"/>
        <v>46.496519848396012</v>
      </c>
      <c r="E18">
        <f t="shared" si="3"/>
        <v>-6.6515910356198873</v>
      </c>
    </row>
    <row r="19" spans="1:24" x14ac:dyDescent="0.3">
      <c r="A19">
        <v>11</v>
      </c>
      <c r="B19">
        <f t="shared" si="0"/>
        <v>187.27652318237315</v>
      </c>
      <c r="C19">
        <f t="shared" si="1"/>
        <v>0.47893611907441758</v>
      </c>
      <c r="D19">
        <f t="shared" si="2"/>
        <v>47.893611907441759</v>
      </c>
      <c r="E19">
        <f t="shared" si="3"/>
        <v>-6.3944481861387557</v>
      </c>
    </row>
    <row r="20" spans="1:24" x14ac:dyDescent="0.3">
      <c r="A20">
        <v>12</v>
      </c>
      <c r="B20">
        <f t="shared" si="0"/>
        <v>198.26887874594561</v>
      </c>
      <c r="C20">
        <f t="shared" si="1"/>
        <v>0.49291883697380268</v>
      </c>
      <c r="D20">
        <f t="shared" si="2"/>
        <v>49.291883697380271</v>
      </c>
      <c r="E20">
        <f t="shared" si="3"/>
        <v>-6.1444916978728088</v>
      </c>
    </row>
    <row r="21" spans="1:24" x14ac:dyDescent="0.3">
      <c r="A21">
        <v>13</v>
      </c>
      <c r="B21">
        <f t="shared" si="0"/>
        <v>209.90644001273554</v>
      </c>
      <c r="C21">
        <f t="shared" si="1"/>
        <v>0.50688935162534832</v>
      </c>
      <c r="D21">
        <f t="shared" si="2"/>
        <v>50.688935162534833</v>
      </c>
      <c r="E21">
        <f t="shared" si="3"/>
        <v>-5.901736640670121</v>
      </c>
    </row>
    <row r="22" spans="1:24" x14ac:dyDescent="0.3">
      <c r="A22">
        <v>14</v>
      </c>
      <c r="B22">
        <f t="shared" si="0"/>
        <v>222.22707788284771</v>
      </c>
      <c r="C22">
        <f t="shared" si="1"/>
        <v>0.52082359132093758</v>
      </c>
      <c r="D22">
        <f t="shared" si="2"/>
        <v>52.082359132093757</v>
      </c>
      <c r="E22">
        <f t="shared" si="3"/>
        <v>-5.6661870422359364</v>
      </c>
    </row>
    <row r="23" spans="1:24" x14ac:dyDescent="0.3">
      <c r="A23">
        <v>15</v>
      </c>
      <c r="B23">
        <f t="shared" si="0"/>
        <v>235.27088612123072</v>
      </c>
      <c r="C23">
        <f t="shared" si="1"/>
        <v>0.5346975609790342</v>
      </c>
      <c r="D23">
        <f t="shared" si="2"/>
        <v>53.469756097903421</v>
      </c>
      <c r="E23">
        <f t="shared" si="3"/>
        <v>-5.4378359385565913</v>
      </c>
    </row>
    <row r="24" spans="1:24" x14ac:dyDescent="0.3">
      <c r="A24">
        <v>16</v>
      </c>
      <c r="B24">
        <f t="shared" si="0"/>
        <v>249.08031183062874</v>
      </c>
      <c r="C24">
        <f t="shared" si="1"/>
        <v>0.54848748804617964</v>
      </c>
      <c r="D24">
        <f t="shared" si="2"/>
        <v>54.848748804617962</v>
      </c>
      <c r="E24">
        <f t="shared" si="3"/>
        <v>-5.2166654997791877</v>
      </c>
    </row>
    <row r="25" spans="1:24" x14ac:dyDescent="0.3">
      <c r="A25">
        <v>17</v>
      </c>
      <c r="B25">
        <f t="shared" si="0"/>
        <v>263.70029358275411</v>
      </c>
      <c r="C25">
        <f t="shared" si="1"/>
        <v>0.56216996449000323</v>
      </c>
      <c r="D25">
        <f t="shared" si="2"/>
        <v>56.21699644900032</v>
      </c>
      <c r="E25">
        <f t="shared" si="3"/>
        <v>-5.0026472302353673</v>
      </c>
    </row>
    <row r="26" spans="1:24" x14ac:dyDescent="0.3">
      <c r="A26">
        <v>18</v>
      </c>
      <c r="B26">
        <f t="shared" si="0"/>
        <v>279.17840765718773</v>
      </c>
      <c r="C26">
        <f t="shared" si="1"/>
        <v>0.57572208294039551</v>
      </c>
      <c r="D26">
        <f t="shared" si="2"/>
        <v>57.572208294039548</v>
      </c>
      <c r="E26">
        <f t="shared" si="3"/>
        <v>-4.7957422403145697</v>
      </c>
    </row>
    <row r="27" spans="1:24" x14ac:dyDescent="0.3">
      <c r="A27">
        <v>19</v>
      </c>
      <c r="B27">
        <f t="shared" si="0"/>
        <v>295.56502286389627</v>
      </c>
      <c r="C27">
        <f t="shared" si="1"/>
        <v>0.58912156516834102</v>
      </c>
      <c r="D27">
        <f t="shared" si="2"/>
        <v>58.912156516834102</v>
      </c>
      <c r="E27">
        <f t="shared" si="3"/>
        <v>-4.595901586964322</v>
      </c>
    </row>
    <row r="28" spans="1:24" x14ac:dyDescent="0.3">
      <c r="A28">
        <v>20</v>
      </c>
      <c r="B28">
        <f t="shared" si="0"/>
        <v>312.91346445318982</v>
      </c>
      <c r="C28">
        <f t="shared" si="1"/>
        <v>0.60234688126426428</v>
      </c>
      <c r="D28">
        <f t="shared" si="2"/>
        <v>60.234688126426427</v>
      </c>
      <c r="E28">
        <f t="shared" si="3"/>
        <v>-4.4030666787426744</v>
      </c>
    </row>
    <row r="29" spans="1:24" x14ac:dyDescent="0.3">
      <c r="A29">
        <v>21</v>
      </c>
      <c r="B29">
        <f t="shared" si="0"/>
        <v>331.2801876465137</v>
      </c>
      <c r="C29">
        <f t="shared" si="1"/>
        <v>0.61537735808364014</v>
      </c>
      <c r="D29">
        <f t="shared" si="2"/>
        <v>61.537735808364012</v>
      </c>
      <c r="E29">
        <f t="shared" si="3"/>
        <v>-4.2171697405893038</v>
      </c>
    </row>
    <row r="30" spans="1:24" x14ac:dyDescent="0.3">
      <c r="A30">
        <v>22</v>
      </c>
      <c r="B30">
        <f t="shared" si="0"/>
        <v>350.72496135277953</v>
      </c>
      <c r="C30">
        <f t="shared" si="1"/>
        <v>0.62819327576013928</v>
      </c>
      <c r="D30">
        <f t="shared" si="2"/>
        <v>62.819327576013926</v>
      </c>
      <c r="E30">
        <f t="shared" si="3"/>
        <v>-4.0381343328316568</v>
      </c>
    </row>
    <row r="31" spans="1:24" x14ac:dyDescent="0.3">
      <c r="A31">
        <v>23</v>
      </c>
      <c r="B31">
        <f t="shared" si="0"/>
        <v>371.31106266808223</v>
      </c>
      <c r="C31">
        <f t="shared" si="1"/>
        <v>0.64077595133809706</v>
      </c>
      <c r="D31">
        <f t="shared" si="2"/>
        <v>64.077595133809709</v>
      </c>
      <c r="E31">
        <f t="shared" si="3"/>
        <v>-3.8658759184123106</v>
      </c>
    </row>
    <row r="32" spans="1:24" x14ac:dyDescent="0.3">
      <c r="A32">
        <v>24</v>
      </c>
      <c r="B32">
        <f t="shared" si="0"/>
        <v>393.10548279174481</v>
      </c>
      <c r="C32">
        <f t="shared" si="1"/>
        <v>0.65310780883870267</v>
      </c>
      <c r="D32">
        <f t="shared" si="2"/>
        <v>65.310780883870265</v>
      </c>
      <c r="E32">
        <f t="shared" si="3"/>
        <v>-3.7003024719205428</v>
      </c>
    </row>
    <row r="33" spans="1:5" x14ac:dyDescent="0.3">
      <c r="A33">
        <v>25</v>
      </c>
      <c r="B33">
        <f t="shared" si="0"/>
        <v>416.1791450287817</v>
      </c>
      <c r="C33">
        <f t="shared" si="1"/>
        <v>0.66517243534008763</v>
      </c>
      <c r="D33">
        <f t="shared" si="2"/>
        <v>66.51724353400877</v>
      </c>
      <c r="E33">
        <f t="shared" si="3"/>
        <v>-3.5413151237387055</v>
      </c>
    </row>
    <row r="34" spans="1:5" x14ac:dyDescent="0.3">
      <c r="A34">
        <v>26</v>
      </c>
      <c r="B34">
        <f t="shared" si="0"/>
        <v>440.60713558820152</v>
      </c>
      <c r="C34">
        <f t="shared" si="1"/>
        <v>0.67695462291290098</v>
      </c>
      <c r="D34">
        <f t="shared" si="2"/>
        <v>67.695462291290099</v>
      </c>
      <c r="E34">
        <f t="shared" si="3"/>
        <v>-3.3888088324717023</v>
      </c>
    </row>
    <row r="35" spans="1:5" x14ac:dyDescent="0.3">
      <c r="A35">
        <v>27</v>
      </c>
      <c r="B35">
        <f t="shared" si="0"/>
        <v>466.46894792821485</v>
      </c>
      <c r="C35">
        <f t="shared" si="1"/>
        <v>0.68844039650307887</v>
      </c>
      <c r="D35">
        <f t="shared" si="2"/>
        <v>68.844039650307892</v>
      </c>
      <c r="E35">
        <f t="shared" si="3"/>
        <v>-3.242673078811686</v>
      </c>
    </row>
    <row r="36" spans="1:5" x14ac:dyDescent="0.3">
      <c r="A36">
        <v>28</v>
      </c>
      <c r="B36">
        <f t="shared" si="0"/>
        <v>493.84874144349266</v>
      </c>
      <c r="C36">
        <f t="shared" si="1"/>
        <v>0.69961702808625759</v>
      </c>
      <c r="D36">
        <f t="shared" si="2"/>
        <v>69.961702808625759</v>
      </c>
      <c r="E36">
        <f t="shared" si="3"/>
        <v>-3.1027925740930136</v>
      </c>
    </row>
    <row r="37" spans="1:5" x14ac:dyDescent="0.3">
      <c r="A37">
        <v>29</v>
      </c>
      <c r="B37">
        <f t="shared" si="0"/>
        <v>522.83561533629324</v>
      </c>
      <c r="C37">
        <f t="shared" si="1"/>
        <v>0.71047303762866643</v>
      </c>
      <c r="D37">
        <f t="shared" si="2"/>
        <v>71.047303762866648</v>
      </c>
      <c r="E37">
        <f t="shared" si="3"/>
        <v>-2.9690479770039957</v>
      </c>
    </row>
    <row r="38" spans="1:5" x14ac:dyDescent="0.3">
      <c r="A38">
        <v>30</v>
      </c>
      <c r="B38">
        <f t="shared" si="0"/>
        <v>553.5238985626911</v>
      </c>
      <c r="C38">
        <f t="shared" si="1"/>
        <v>0.72099818157345696</v>
      </c>
      <c r="D38">
        <f t="shared" si="2"/>
        <v>72.099818157345695</v>
      </c>
      <c r="E38">
        <f t="shared" si="3"/>
        <v>-2.841316612230262</v>
      </c>
    </row>
    <row r="39" spans="1:5" x14ac:dyDescent="0.3">
      <c r="A39">
        <v>31</v>
      </c>
      <c r="B39">
        <f t="shared" si="0"/>
        <v>586.01345679744497</v>
      </c>
      <c r="C39">
        <f t="shared" si="1"/>
        <v>0.73118342972661576</v>
      </c>
      <c r="D39">
        <f t="shared" si="2"/>
        <v>73.11834297266158</v>
      </c>
      <c r="E39">
        <f t="shared" si="3"/>
        <v>-2.7194731851955751</v>
      </c>
    </row>
    <row r="40" spans="1:5" x14ac:dyDescent="0.3">
      <c r="A40">
        <v>32</v>
      </c>
      <c r="B40">
        <f t="shared" ref="B40:B71" si="4">$A$4*POWER($A$6,A40/100)</f>
        <v>620.41001741643254</v>
      </c>
      <c r="C40">
        <f t="shared" si="1"/>
        <v>0.74102093154139126</v>
      </c>
      <c r="D40">
        <f t="shared" si="2"/>
        <v>74.102093154139126</v>
      </c>
      <c r="E40">
        <f t="shared" si="3"/>
        <v>-2.6033904875245244</v>
      </c>
    </row>
    <row r="41" spans="1:5" x14ac:dyDescent="0.3">
      <c r="A41">
        <v>33</v>
      </c>
      <c r="B41">
        <f t="shared" si="4"/>
        <v>656.82551355420742</v>
      </c>
      <c r="C41">
        <f t="shared" si="1"/>
        <v>0.75050397289414095</v>
      </c>
      <c r="D41">
        <f t="shared" si="2"/>
        <v>75.050397289414093</v>
      </c>
      <c r="E41">
        <f t="shared" si="3"/>
        <v>-2.4929400883626305</v>
      </c>
    </row>
    <row r="42" spans="1:5" x14ac:dyDescent="0.3">
      <c r="A42">
        <v>34</v>
      </c>
      <c r="B42">
        <f t="shared" si="4"/>
        <v>695.37844835630722</v>
      </c>
      <c r="C42">
        <f t="shared" si="1"/>
        <v>0.75962692450832947</v>
      </c>
      <c r="D42">
        <f t="shared" si="2"/>
        <v>75.962692450832947</v>
      </c>
      <c r="E42">
        <f t="shared" si="3"/>
        <v>-2.3879930072374083</v>
      </c>
    </row>
    <row r="43" spans="1:5" x14ac:dyDescent="0.3">
      <c r="A43">
        <v>35</v>
      </c>
      <c r="B43">
        <f t="shared" si="4"/>
        <v>736.19428061166195</v>
      </c>
      <c r="C43">
        <f t="shared" si="1"/>
        <v>0.76838518321860039</v>
      </c>
      <c r="D43">
        <f t="shared" si="2"/>
        <v>76.838518321860036</v>
      </c>
      <c r="E43">
        <f t="shared" si="3"/>
        <v>-2.2884203647139754</v>
      </c>
    </row>
    <row r="44" spans="1:5" x14ac:dyDescent="0.3">
      <c r="A44">
        <v>36</v>
      </c>
      <c r="B44">
        <f t="shared" si="4"/>
        <v>779.40583302002881</v>
      </c>
      <c r="C44">
        <f t="shared" si="1"/>
        <v>0.77677510727561272</v>
      </c>
      <c r="D44">
        <f t="shared" si="2"/>
        <v>77.67751072756127</v>
      </c>
      <c r="E44">
        <f t="shared" si="3"/>
        <v>-2.1940940076771747</v>
      </c>
    </row>
    <row r="45" spans="1:5" x14ac:dyDescent="0.3">
      <c r="A45">
        <v>37</v>
      </c>
      <c r="B45">
        <f t="shared" si="4"/>
        <v>825.15372442302851</v>
      </c>
      <c r="C45">
        <f t="shared" si="1"/>
        <v>0.78479394687748694</v>
      </c>
      <c r="D45">
        <f t="shared" si="2"/>
        <v>78.479394687748695</v>
      </c>
      <c r="E45">
        <f t="shared" si="3"/>
        <v>-2.1048871066458434</v>
      </c>
    </row>
    <row r="46" spans="1:5" x14ac:dyDescent="0.3">
      <c r="A46">
        <v>38</v>
      </c>
      <c r="B46">
        <f t="shared" si="4"/>
        <v>873.58682740535528</v>
      </c>
      <c r="C46">
        <f t="shared" si="1"/>
        <v>0.79243977107837715</v>
      </c>
      <c r="D46">
        <f t="shared" si="2"/>
        <v>79.243977107837722</v>
      </c>
      <c r="E46">
        <f t="shared" si="3"/>
        <v>-2.0206747230827973</v>
      </c>
    </row>
    <row r="47" spans="1:5" x14ac:dyDescent="0.3">
      <c r="A47">
        <v>39</v>
      </c>
      <c r="B47">
        <f t="shared" si="4"/>
        <v>924.86275275528021</v>
      </c>
      <c r="C47">
        <f t="shared" si="1"/>
        <v>0.79971139217225828</v>
      </c>
      <c r="D47">
        <f t="shared" si="2"/>
        <v>79.971139217225826</v>
      </c>
      <c r="E47">
        <f t="shared" si="3"/>
        <v>-1.9413343451966047</v>
      </c>
    </row>
    <row r="48" spans="1:5" x14ac:dyDescent="0.3">
      <c r="A48">
        <v>40</v>
      </c>
      <c r="B48">
        <f t="shared" si="4"/>
        <v>979.14836236097699</v>
      </c>
      <c r="C48">
        <f t="shared" si="1"/>
        <v>0.8066082885839424</v>
      </c>
      <c r="D48">
        <f t="shared" si="2"/>
        <v>80.66082885839424</v>
      </c>
      <c r="E48">
        <f t="shared" si="3"/>
        <v>-1.8667463912301905</v>
      </c>
    </row>
    <row r="49" spans="1:5" x14ac:dyDescent="0.3">
      <c r="A49">
        <v>41</v>
      </c>
      <c r="B49">
        <f t="shared" si="4"/>
        <v>1036.6203122117338</v>
      </c>
      <c r="C49">
        <f t="shared" si="1"/>
        <v>0.81313052722299162</v>
      </c>
      <c r="D49">
        <f t="shared" si="2"/>
        <v>81.313052722299162</v>
      </c>
      <c r="E49">
        <f t="shared" si="3"/>
        <v>-1.7967946796906253</v>
      </c>
    </row>
    <row r="50" spans="1:5" x14ac:dyDescent="0.3">
      <c r="A50">
        <v>42</v>
      </c>
      <c r="B50">
        <f t="shared" si="4"/>
        <v>1097.4656272710934</v>
      </c>
      <c r="C50">
        <f t="shared" si="1"/>
        <v>0.81927868617282895</v>
      </c>
      <c r="D50">
        <f t="shared" si="2"/>
        <v>81.927868617282897</v>
      </c>
      <c r="E50">
        <f t="shared" si="3"/>
        <v>-1.7313668663891106</v>
      </c>
    </row>
    <row r="51" spans="1:5" x14ac:dyDescent="0.3">
      <c r="A51">
        <v>43</v>
      </c>
      <c r="B51">
        <f t="shared" si="4"/>
        <v>1161.8823100926506</v>
      </c>
      <c r="C51">
        <f t="shared" si="1"/>
        <v>0.8250537784998937</v>
      </c>
      <c r="D51">
        <f t="shared" si="2"/>
        <v>82.505377849989372</v>
      </c>
      <c r="E51">
        <f t="shared" si="3"/>
        <v>-1.6703548485275899</v>
      </c>
    </row>
    <row r="52" spans="1:5" x14ac:dyDescent="0.3">
      <c r="A52">
        <v>44</v>
      </c>
      <c r="B52">
        <f t="shared" si="4"/>
        <v>1230.0799851590866</v>
      </c>
      <c r="C52">
        <f t="shared" si="1"/>
        <v>0.83045717787889739</v>
      </c>
      <c r="D52">
        <f t="shared" si="2"/>
        <v>83.045717787889743</v>
      </c>
      <c r="E52">
        <f t="shared" si="3"/>
        <v>-1.6136551363859486</v>
      </c>
    </row>
    <row r="53" spans="1:5" x14ac:dyDescent="0.3">
      <c r="A53">
        <v>45</v>
      </c>
      <c r="B53">
        <f t="shared" si="4"/>
        <v>1302.280581041226</v>
      </c>
      <c r="C53">
        <f t="shared" si="1"/>
        <v>0.83549054664235811</v>
      </c>
      <c r="D53">
        <f t="shared" si="2"/>
        <v>83.549054664235811</v>
      </c>
      <c r="E53">
        <f t="shared" si="3"/>
        <v>-1.5611691934318044</v>
      </c>
    </row>
    <row r="54" spans="1:5" x14ac:dyDescent="0.3">
      <c r="A54">
        <v>46</v>
      </c>
      <c r="B54">
        <f t="shared" si="4"/>
        <v>1378.719052597005</v>
      </c>
      <c r="C54">
        <f t="shared" si="1"/>
        <v>0.84015576677765402</v>
      </c>
      <c r="D54">
        <f t="shared" si="2"/>
        <v>84.015576677765409</v>
      </c>
      <c r="E54">
        <f t="shared" si="3"/>
        <v>-1.512803745893202</v>
      </c>
    </row>
    <row r="55" spans="1:5" x14ac:dyDescent="0.3">
      <c r="A55">
        <v>47</v>
      </c>
      <c r="B55">
        <f t="shared" si="4"/>
        <v>1459.6441455605225</v>
      </c>
      <c r="C55">
        <f t="shared" si="1"/>
        <v>0.84445487431440247</v>
      </c>
      <c r="D55">
        <f t="shared" si="2"/>
        <v>84.445487431440242</v>
      </c>
      <c r="E55">
        <f t="shared" si="3"/>
        <v>-1.4684710630049558</v>
      </c>
    </row>
    <row r="56" spans="1:5" x14ac:dyDescent="0.3">
      <c r="A56">
        <v>48</v>
      </c>
      <c r="B56">
        <f t="shared" si="4"/>
        <v>1545.3192060093077</v>
      </c>
      <c r="C56">
        <f t="shared" si="1"/>
        <v>0.8483899974702932</v>
      </c>
      <c r="D56">
        <f t="shared" si="2"/>
        <v>84.83899974702932</v>
      </c>
      <c r="E56">
        <f t="shared" si="3"/>
        <v>-1.4280892092638011</v>
      </c>
    </row>
    <row r="57" spans="1:5" x14ac:dyDescent="0.3">
      <c r="A57">
        <v>49</v>
      </c>
      <c r="B57">
        <f t="shared" si="4"/>
        <v>1636.0230373439485</v>
      </c>
      <c r="C57">
        <f t="shared" si="1"/>
        <v>0.8519632988554694</v>
      </c>
      <c r="D57">
        <f t="shared" si="2"/>
        <v>85.196329885546945</v>
      </c>
      <c r="E57">
        <f t="shared" si="3"/>
        <v>-1.3915822701087004</v>
      </c>
    </row>
    <row r="58" spans="1:5" x14ac:dyDescent="0.3">
      <c r="A58">
        <v>50</v>
      </c>
      <c r="B58">
        <f t="shared" si="4"/>
        <v>1732.0508075688774</v>
      </c>
      <c r="C58">
        <f t="shared" si="1"/>
        <v>0.85517692197475381</v>
      </c>
      <c r="D58">
        <f t="shared" si="2"/>
        <v>85.517692197475384</v>
      </c>
      <c r="E58">
        <f t="shared" si="3"/>
        <v>-1.3588805524835439</v>
      </c>
    </row>
    <row r="59" spans="1:5" x14ac:dyDescent="0.3">
      <c r="A59">
        <v>51</v>
      </c>
      <c r="B59">
        <f t="shared" si="4"/>
        <v>1833.7150098267816</v>
      </c>
      <c r="C59">
        <f t="shared" si="1"/>
        <v>0.85803294221374882</v>
      </c>
      <c r="D59">
        <f t="shared" si="2"/>
        <v>85.803294221374884</v>
      </c>
      <c r="E59">
        <f t="shared" si="3"/>
        <v>-1.3299207617435078</v>
      </c>
    </row>
    <row r="60" spans="1:5" x14ac:dyDescent="0.3">
      <c r="A60">
        <v>52</v>
      </c>
      <c r="B60">
        <f t="shared" si="4"/>
        <v>1941.3464793123978</v>
      </c>
      <c r="C60">
        <f t="shared" si="1"/>
        <v>0.86053332244917169</v>
      </c>
      <c r="D60">
        <f t="shared" si="2"/>
        <v>86.053332244917172</v>
      </c>
      <c r="E60">
        <f t="shared" si="3"/>
        <v>-1.3046461563367837</v>
      </c>
    </row>
    <row r="61" spans="1:5" x14ac:dyDescent="0.3">
      <c r="A61">
        <v>53</v>
      </c>
      <c r="B61">
        <f t="shared" si="4"/>
        <v>2055.2954698749263</v>
      </c>
      <c r="C61">
        <f t="shared" si="1"/>
        <v>0.86267987338553886</v>
      </c>
      <c r="D61">
        <f t="shared" si="2"/>
        <v>86.26798733855388</v>
      </c>
      <c r="E61">
        <f t="shared" si="3"/>
        <v>-1.28300668163402</v>
      </c>
    </row>
    <row r="62" spans="1:5" x14ac:dyDescent="0.3">
      <c r="A62">
        <v>54</v>
      </c>
      <c r="B62">
        <f t="shared" si="4"/>
        <v>2175.9327938125557</v>
      </c>
      <c r="C62">
        <f t="shared" si="1"/>
        <v>0.86447421868918495</v>
      </c>
      <c r="D62">
        <f t="shared" si="2"/>
        <v>86.447421868918497</v>
      </c>
      <c r="E62">
        <f t="shared" si="3"/>
        <v>-1.2649590841917215</v>
      </c>
    </row>
    <row r="63" spans="1:5" x14ac:dyDescent="0.3">
      <c r="A63">
        <v>55</v>
      </c>
      <c r="B63">
        <f t="shared" si="4"/>
        <v>2303.6510285681898</v>
      </c>
      <c r="C63">
        <f t="shared" si="1"/>
        <v>0.86591776496605866</v>
      </c>
      <c r="D63">
        <f t="shared" si="2"/>
        <v>86.59177649660586</v>
      </c>
      <c r="E63">
        <f t="shared" si="3"/>
        <v>-1.2504670076270099</v>
      </c>
    </row>
    <row r="64" spans="1:5" x14ac:dyDescent="0.3">
      <c r="A64">
        <v>56</v>
      </c>
      <c r="B64">
        <f t="shared" si="4"/>
        <v>2438.8657942532168</v>
      </c>
      <c r="C64">
        <f t="shared" si="1"/>
        <v>0.86701167661124179</v>
      </c>
      <c r="D64">
        <f t="shared" si="2"/>
        <v>86.701167661124174</v>
      </c>
      <c r="E64">
        <f t="shared" si="3"/>
        <v>-1.2395010711521111</v>
      </c>
    </row>
    <row r="65" spans="1:5" x14ac:dyDescent="0.3">
      <c r="A65">
        <v>57</v>
      </c>
      <c r="B65">
        <f t="shared" si="4"/>
        <v>2582.017106156623</v>
      </c>
      <c r="C65">
        <f t="shared" si="1"/>
        <v>0.86775685554491866</v>
      </c>
      <c r="D65">
        <f t="shared" si="2"/>
        <v>86.775685554491872</v>
      </c>
      <c r="E65">
        <f t="shared" si="3"/>
        <v>-1.2320389316716547</v>
      </c>
    </row>
    <row r="66" spans="1:5" x14ac:dyDescent="0.3">
      <c r="A66">
        <v>58</v>
      </c>
      <c r="B66">
        <f t="shared" si="4"/>
        <v>2733.5708066408047</v>
      </c>
      <c r="C66">
        <f t="shared" si="1"/>
        <v>0.86815392584087581</v>
      </c>
      <c r="D66">
        <f t="shared" si="2"/>
        <v>86.815392584087576</v>
      </c>
      <c r="E66">
        <f t="shared" si="3"/>
        <v>-1.2280653301866349</v>
      </c>
    </row>
    <row r="67" spans="1:5" x14ac:dyDescent="0.3">
      <c r="A67">
        <v>59</v>
      </c>
      <c r="B67">
        <f t="shared" si="4"/>
        <v>2894.0200810836864</v>
      </c>
      <c r="C67">
        <f t="shared" si="1"/>
        <v>0.86820322324866595</v>
      </c>
      <c r="D67">
        <f t="shared" si="2"/>
        <v>86.820322324866595</v>
      </c>
      <c r="E67">
        <f t="shared" si="3"/>
        <v>-1.2275721230790448</v>
      </c>
    </row>
    <row r="68" spans="1:5" x14ac:dyDescent="0.3">
      <c r="A68">
        <v>60</v>
      </c>
      <c r="B68">
        <f t="shared" si="4"/>
        <v>3063.8870628004042</v>
      </c>
      <c r="C68">
        <f t="shared" si="1"/>
        <v>0.86790478960848061</v>
      </c>
      <c r="D68">
        <f t="shared" si="2"/>
        <v>86.790478960848063</v>
      </c>
      <c r="E68">
        <f t="shared" si="3"/>
        <v>-1.2305582986732715</v>
      </c>
    </row>
    <row r="69" spans="1:5" x14ac:dyDescent="0.3">
      <c r="A69">
        <v>61</v>
      </c>
      <c r="B69">
        <f t="shared" si="4"/>
        <v>3243.7245321672103</v>
      </c>
      <c r="C69">
        <f t="shared" si="1"/>
        <v>0.86725837215765045</v>
      </c>
      <c r="D69">
        <f t="shared" si="2"/>
        <v>86.72583721576504</v>
      </c>
      <c r="E69">
        <f t="shared" si="3"/>
        <v>-1.2370299792869413</v>
      </c>
    </row>
    <row r="70" spans="1:5" x14ac:dyDescent="0.3">
      <c r="A70">
        <v>62</v>
      </c>
      <c r="B70">
        <f t="shared" si="4"/>
        <v>3434.1177154769093</v>
      </c>
      <c r="C70">
        <f t="shared" si="1"/>
        <v>0.86626342772860909</v>
      </c>
      <c r="D70">
        <f t="shared" si="2"/>
        <v>86.626342772860909</v>
      </c>
      <c r="E70">
        <f t="shared" si="3"/>
        <v>-1.247000408797722</v>
      </c>
    </row>
    <row r="71" spans="1:5" x14ac:dyDescent="0.3">
      <c r="A71">
        <v>63</v>
      </c>
      <c r="B71">
        <f t="shared" si="4"/>
        <v>3635.6861893796663</v>
      </c>
      <c r="C71">
        <f t="shared" si="1"/>
        <v>0.86491913183921154</v>
      </c>
      <c r="D71">
        <f t="shared" si="2"/>
        <v>86.491913183921156</v>
      </c>
      <c r="E71">
        <f t="shared" si="3"/>
        <v>-1.2604899255659743</v>
      </c>
    </row>
    <row r="72" spans="1:5" x14ac:dyDescent="0.3">
      <c r="A72">
        <v>64</v>
      </c>
      <c r="B72">
        <f t="shared" ref="B72:B103" si="5">$A$4*POWER($A$6,A72/100)</f>
        <v>3849.0858971065804</v>
      </c>
      <c r="C72">
        <f t="shared" si="1"/>
        <v>0.86322439267655382</v>
      </c>
      <c r="D72">
        <f t="shared" si="2"/>
        <v>86.322439267655383</v>
      </c>
      <c r="E72">
        <f t="shared" si="3"/>
        <v>-1.2775259203687703</v>
      </c>
    </row>
    <row r="73" spans="1:5" x14ac:dyDescent="0.3">
      <c r="A73">
        <v>65</v>
      </c>
      <c r="B73">
        <f t="shared" si="5"/>
        <v>4075.0112830372318</v>
      </c>
      <c r="C73">
        <f t="shared" ref="C73:C108" si="6">4*B73*$A$2/(B73+$A$1)/(4*$A$2+B73+$A$1)</f>
        <v>0.86117786997400747</v>
      </c>
      <c r="D73">
        <f t="shared" ref="D73:D108" si="7">C73*100</f>
        <v>86.117786997400742</v>
      </c>
      <c r="E73">
        <f t="shared" ref="E73:E108" si="8">20*LOG10(C73)</f>
        <v>-1.2981427788209858</v>
      </c>
    </row>
    <row r="74" spans="1:5" x14ac:dyDescent="0.3">
      <c r="A74">
        <v>66</v>
      </c>
      <c r="B74">
        <f t="shared" si="5"/>
        <v>4314.1975525574835</v>
      </c>
      <c r="C74">
        <f t="shared" si="6"/>
        <v>0.85877799877713024</v>
      </c>
      <c r="D74">
        <f t="shared" si="7"/>
        <v>85.877799877713016</v>
      </c>
      <c r="E74">
        <f t="shared" si="8"/>
        <v>-1.3223818075868163</v>
      </c>
    </row>
    <row r="75" spans="1:5" x14ac:dyDescent="0.3">
      <c r="A75">
        <v>67</v>
      </c>
      <c r="B75">
        <f t="shared" si="5"/>
        <v>4567.4230645615926</v>
      </c>
      <c r="C75">
        <f t="shared" si="6"/>
        <v>0.85602301808660441</v>
      </c>
      <c r="D75">
        <f t="shared" si="7"/>
        <v>85.602301808660442</v>
      </c>
      <c r="E75">
        <f t="shared" si="8"/>
        <v>-1.3502911435225295</v>
      </c>
    </row>
    <row r="76" spans="1:5" x14ac:dyDescent="0.3">
      <c r="A76">
        <v>68</v>
      </c>
      <c r="B76">
        <f t="shared" si="5"/>
        <v>4835.5118643842534</v>
      </c>
      <c r="C76">
        <f t="shared" si="6"/>
        <v>0.85291100435451284</v>
      </c>
      <c r="D76">
        <f t="shared" si="7"/>
        <v>85.291100435451284</v>
      </c>
      <c r="E76">
        <f t="shared" si="8"/>
        <v>-1.3819256447417176</v>
      </c>
    </row>
    <row r="77" spans="1:5" x14ac:dyDescent="0.3">
      <c r="A77">
        <v>69</v>
      </c>
      <c r="B77">
        <f t="shared" si="5"/>
        <v>5119.33636540525</v>
      </c>
      <c r="C77">
        <f t="shared" si="6"/>
        <v>0.84943990979333694</v>
      </c>
      <c r="D77">
        <f t="shared" si="7"/>
        <v>84.943990979333691</v>
      </c>
      <c r="E77">
        <f t="shared" si="8"/>
        <v>-1.4173467624603728</v>
      </c>
    </row>
    <row r="78" spans="1:5" x14ac:dyDescent="0.3">
      <c r="A78">
        <v>70</v>
      </c>
      <c r="B78">
        <f t="shared" si="5"/>
        <v>5419.8201880532242</v>
      </c>
      <c r="C78">
        <f t="shared" si="6"/>
        <v>0.84560760543429814</v>
      </c>
      <c r="D78">
        <f t="shared" si="7"/>
        <v>84.560760543429808</v>
      </c>
      <c r="E78">
        <f t="shared" si="8"/>
        <v>-1.4566223923642005</v>
      </c>
    </row>
    <row r="79" spans="1:5" x14ac:dyDescent="0.3">
      <c r="A79">
        <v>71</v>
      </c>
      <c r="B79">
        <f t="shared" si="5"/>
        <v>5737.9411654471287</v>
      </c>
      <c r="C79">
        <f t="shared" si="6"/>
        <v>0.84141192884245797</v>
      </c>
      <c r="D79">
        <f t="shared" si="7"/>
        <v>84.141192884245797</v>
      </c>
      <c r="E79">
        <f t="shared" si="8"/>
        <v>-1.4998267041477067</v>
      </c>
    </row>
    <row r="80" spans="1:5" x14ac:dyDescent="0.3">
      <c r="A80">
        <v>72</v>
      </c>
      <c r="B80">
        <f t="shared" si="5"/>
        <v>6074.7345254564507</v>
      </c>
      <c r="C80">
        <f t="shared" si="6"/>
        <v>0.83685073635980545</v>
      </c>
      <c r="D80">
        <f t="shared" si="7"/>
        <v>83.685073635980544</v>
      </c>
      <c r="E80">
        <f t="shared" si="8"/>
        <v>-1.5470399478072823</v>
      </c>
    </row>
    <row r="81" spans="1:5" x14ac:dyDescent="0.3">
      <c r="A81">
        <v>73</v>
      </c>
      <c r="B81">
        <f t="shared" si="5"/>
        <v>6431.2962595350982</v>
      </c>
      <c r="C81">
        <f t="shared" si="6"/>
        <v>0.83192195970401928</v>
      </c>
      <c r="D81">
        <f t="shared" si="7"/>
        <v>83.192195970401926</v>
      </c>
      <c r="E81">
        <f t="shared" si="8"/>
        <v>-1.5983482352321607</v>
      </c>
    </row>
    <row r="82" spans="1:5" x14ac:dyDescent="0.3">
      <c r="A82">
        <v>74</v>
      </c>
      <c r="B82">
        <f t="shared" si="5"/>
        <v>6808.786689291951</v>
      </c>
      <c r="C82">
        <f t="shared" si="6"/>
        <v>0.82662366669948628</v>
      </c>
      <c r="D82">
        <f t="shared" si="7"/>
        <v>82.662366669948625</v>
      </c>
      <c r="E82">
        <f t="shared" si="8"/>
        <v>-1.6538432956312556</v>
      </c>
    </row>
    <row r="83" spans="1:5" x14ac:dyDescent="0.3">
      <c r="A83">
        <v>75</v>
      </c>
      <c r="B83">
        <f t="shared" si="5"/>
        <v>7208.4342424042616</v>
      </c>
      <c r="C83">
        <f t="shared" si="6"/>
        <v>0.82095412585847227</v>
      </c>
      <c r="D83">
        <f t="shared" si="7"/>
        <v>82.095412585847228</v>
      </c>
      <c r="E83">
        <f t="shared" si="8"/>
        <v>-1.7136222033640036</v>
      </c>
    </row>
    <row r="84" spans="1:5" x14ac:dyDescent="0.3">
      <c r="A84">
        <v>76</v>
      </c>
      <c r="B84">
        <f t="shared" si="5"/>
        <v>7631.5394501615401</v>
      </c>
      <c r="C84">
        <f t="shared" si="6"/>
        <v>0.81491187446431901</v>
      </c>
      <c r="D84">
        <f t="shared" si="7"/>
        <v>81.491187446431894</v>
      </c>
      <c r="E84">
        <f t="shared" si="8"/>
        <v>-1.777787076812728</v>
      </c>
    </row>
    <row r="85" spans="1:5" x14ac:dyDescent="0.3">
      <c r="A85">
        <v>77</v>
      </c>
      <c r="B85">
        <f t="shared" si="5"/>
        <v>8079.4791796486879</v>
      </c>
      <c r="C85">
        <f t="shared" si="6"/>
        <v>0.80849578973566016</v>
      </c>
      <c r="D85">
        <f t="shared" si="7"/>
        <v>80.849578973566011</v>
      </c>
      <c r="E85">
        <f t="shared" si="8"/>
        <v>-1.8464447470460008</v>
      </c>
    </row>
    <row r="86" spans="1:5" x14ac:dyDescent="0.3">
      <c r="A86">
        <v>78</v>
      </c>
      <c r="B86">
        <f t="shared" si="5"/>
        <v>8553.7111143407474</v>
      </c>
      <c r="C86">
        <f t="shared" si="6"/>
        <v>0.80170516257175084</v>
      </c>
      <c r="D86">
        <f t="shared" si="7"/>
        <v>80.17051625717508</v>
      </c>
      <c r="E86">
        <f t="shared" si="8"/>
        <v>-1.919706395179468</v>
      </c>
    </row>
    <row r="87" spans="1:5" x14ac:dyDescent="0.3">
      <c r="A87">
        <v>79</v>
      </c>
      <c r="B87">
        <f t="shared" si="5"/>
        <v>9055.778497689982</v>
      </c>
      <c r="C87">
        <f t="shared" si="6"/>
        <v>0.79453977329517944</v>
      </c>
      <c r="D87">
        <f t="shared" si="7"/>
        <v>79.45397732951794</v>
      </c>
      <c r="E87">
        <f t="shared" si="8"/>
        <v>-1.997687157545377</v>
      </c>
    </row>
    <row r="88" spans="1:5" x14ac:dyDescent="0.3">
      <c r="A88">
        <v>80</v>
      </c>
      <c r="B88">
        <f t="shared" si="5"/>
        <v>9587.3151551418323</v>
      </c>
      <c r="C88">
        <f t="shared" si="6"/>
        <v>0.7869999687210264</v>
      </c>
      <c r="D88">
        <f t="shared" si="7"/>
        <v>78.699996872102645</v>
      </c>
      <c r="E88">
        <f t="shared" si="8"/>
        <v>-2.0805056980356316</v>
      </c>
    </row>
    <row r="89" spans="1:5" x14ac:dyDescent="0.3">
      <c r="A89">
        <v>81</v>
      </c>
      <c r="B89">
        <f t="shared" si="5"/>
        <v>10150.050810922443</v>
      </c>
      <c r="C89">
        <f t="shared" si="6"/>
        <v>0.77908673979275578</v>
      </c>
      <c r="D89">
        <f t="shared" si="7"/>
        <v>77.908673979275576</v>
      </c>
      <c r="E89">
        <f t="shared" si="8"/>
        <v>-2.1682837472869791</v>
      </c>
    </row>
    <row r="90" spans="1:5" x14ac:dyDescent="0.3">
      <c r="A90">
        <v>82</v>
      </c>
      <c r="B90">
        <f t="shared" si="5"/>
        <v>10745.816716899526</v>
      </c>
      <c r="C90">
        <f t="shared" si="6"/>
        <v>0.77080179893705902</v>
      </c>
      <c r="D90">
        <f t="shared" si="7"/>
        <v>77.080179893705903</v>
      </c>
      <c r="E90">
        <f t="shared" si="8"/>
        <v>-2.2611456087300756</v>
      </c>
    </row>
    <row r="91" spans="1:5" x14ac:dyDescent="0.3">
      <c r="A91">
        <v>83</v>
      </c>
      <c r="B91">
        <f t="shared" si="5"/>
        <v>11376.551611834067</v>
      </c>
      <c r="C91">
        <f t="shared" si="6"/>
        <v>0.76214765620503333</v>
      </c>
      <c r="D91">
        <f t="shared" si="7"/>
        <v>76.214765620503329</v>
      </c>
      <c r="E91">
        <f t="shared" si="8"/>
        <v>-2.3592176319259091</v>
      </c>
    </row>
    <row r="92" spans="1:5" x14ac:dyDescent="0.3">
      <c r="A92">
        <v>84</v>
      </c>
      <c r="B92">
        <f t="shared" si="5"/>
        <v>12044.308030415346</v>
      </c>
      <c r="C92">
        <f t="shared" si="6"/>
        <v>0.75312769318843964</v>
      </c>
      <c r="D92">
        <f t="shared" si="7"/>
        <v>75.312769318843962</v>
      </c>
      <c r="E92">
        <f t="shared" si="8"/>
        <v>-2.4626276540599421</v>
      </c>
    </row>
    <row r="93" spans="1:5" x14ac:dyDescent="0.3">
      <c r="A93">
        <v>85</v>
      </c>
      <c r="B93">
        <f t="shared" si="5"/>
        <v>12751.258982610179</v>
      </c>
      <c r="C93">
        <f t="shared" si="6"/>
        <v>0.74374623363044523</v>
      </c>
      <c r="D93">
        <f t="shared" si="7"/>
        <v>74.37462336304452</v>
      </c>
      <c r="E93">
        <f t="shared" si="8"/>
        <v>-2.571504410952751</v>
      </c>
    </row>
    <row r="94" spans="1:5" x14ac:dyDescent="0.3">
      <c r="A94">
        <v>86</v>
      </c>
      <c r="B94">
        <f t="shared" si="5"/>
        <v>13499.705025062343</v>
      </c>
      <c r="C94">
        <f t="shared" si="6"/>
        <v>0.73400860959361047</v>
      </c>
      <c r="D94">
        <f t="shared" si="7"/>
        <v>73.40086095936104</v>
      </c>
      <c r="E94">
        <f t="shared" si="8"/>
        <v>-2.6859769194696685</v>
      </c>
    </row>
    <row r="95" spans="1:5" x14ac:dyDescent="0.3">
      <c r="A95">
        <v>87</v>
      </c>
      <c r="B95">
        <f t="shared" si="5"/>
        <v>14292.081747553731</v>
      </c>
      <c r="C95">
        <f t="shared" si="6"/>
        <v>0.72392122200736653</v>
      </c>
      <c r="D95">
        <f t="shared" si="7"/>
        <v>72.392122200736651</v>
      </c>
      <c r="E95">
        <f t="shared" si="8"/>
        <v>-2.806173833763431</v>
      </c>
    </row>
    <row r="96" spans="1:5" x14ac:dyDescent="0.3">
      <c r="A96">
        <v>88</v>
      </c>
      <c r="B96">
        <f t="shared" si="5"/>
        <v>15130.96769888979</v>
      </c>
      <c r="C96">
        <f t="shared" si="6"/>
        <v>0.71349159439622589</v>
      </c>
      <c r="D96">
        <f t="shared" si="7"/>
        <v>71.349159439622582</v>
      </c>
      <c r="E96">
        <f t="shared" si="8"/>
        <v>-2.9322227783542893</v>
      </c>
    </row>
    <row r="97" spans="1:5" x14ac:dyDescent="0.3">
      <c r="A97">
        <v>89</v>
      </c>
      <c r="B97">
        <f t="shared" si="5"/>
        <v>16019.092778001581</v>
      </c>
      <c r="C97">
        <f t="shared" si="6"/>
        <v>0.70272841859174817</v>
      </c>
      <c r="D97">
        <f t="shared" si="7"/>
        <v>70.272841859174818</v>
      </c>
      <c r="E97">
        <f t="shared" si="8"/>
        <v>-3.0642496616302339</v>
      </c>
    </row>
    <row r="98" spans="1:5" x14ac:dyDescent="0.3">
      <c r="A98">
        <v>90</v>
      </c>
      <c r="B98">
        <f t="shared" si="5"/>
        <v>16959.347117570731</v>
      </c>
      <c r="C98">
        <f t="shared" si="6"/>
        <v>0.69164159125872893</v>
      </c>
      <c r="D98">
        <f t="shared" si="7"/>
        <v>69.164159125872899</v>
      </c>
      <c r="E98">
        <f t="shared" si="8"/>
        <v>-3.2023779739237361</v>
      </c>
    </row>
    <row r="99" spans="1:5" x14ac:dyDescent="0.3">
      <c r="A99">
        <v>91</v>
      </c>
      <c r="B99">
        <f t="shared" si="5"/>
        <v>17954.790489086354</v>
      </c>
      <c r="C99">
        <f t="shared" si="6"/>
        <v>0.68024224012159273</v>
      </c>
      <c r="D99">
        <f t="shared" si="7"/>
        <v>68.02422401215928</v>
      </c>
      <c r="E99">
        <f t="shared" si="8"/>
        <v>-3.3467280748772006</v>
      </c>
    </row>
    <row r="100" spans="1:5" x14ac:dyDescent="0.3">
      <c r="A100">
        <v>92</v>
      </c>
      <c r="B100">
        <f t="shared" si="5"/>
        <v>19008.662259939825</v>
      </c>
      <c r="C100">
        <f t="shared" si="6"/>
        <v>0.66854273886229665</v>
      </c>
      <c r="D100">
        <f t="shared" si="7"/>
        <v>66.854273886229663</v>
      </c>
      <c r="E100">
        <f t="shared" si="8"/>
        <v>-3.4974164753323791</v>
      </c>
    </row>
    <row r="101" spans="1:5" x14ac:dyDescent="0.3">
      <c r="A101">
        <v>93</v>
      </c>
      <c r="B101">
        <f t="shared" si="5"/>
        <v>20124.391934959691</v>
      </c>
      <c r="C101">
        <f t="shared" si="6"/>
        <v>0.65655670977708336</v>
      </c>
      <c r="D101">
        <f t="shared" si="7"/>
        <v>65.65567097770834</v>
      </c>
      <c r="E101">
        <f t="shared" si="8"/>
        <v>-3.6545551194541321</v>
      </c>
    </row>
    <row r="102" spans="1:5" x14ac:dyDescent="0.3">
      <c r="A102">
        <v>94</v>
      </c>
      <c r="B102">
        <f t="shared" si="5"/>
        <v>21305.610316691076</v>
      </c>
      <c r="C102">
        <f t="shared" si="6"/>
        <v>0.64429901342609797</v>
      </c>
      <c r="D102">
        <f t="shared" si="7"/>
        <v>64.429901342609796</v>
      </c>
      <c r="E102">
        <f t="shared" si="8"/>
        <v>-3.8182506732105779</v>
      </c>
    </row>
    <row r="103" spans="1:5" x14ac:dyDescent="0.3">
      <c r="A103">
        <v>95</v>
      </c>
      <c r="B103">
        <f t="shared" si="5"/>
        <v>22556.16132073721</v>
      </c>
      <c r="C103">
        <f t="shared" si="6"/>
        <v>0.63178572468601679</v>
      </c>
      <c r="D103">
        <f t="shared" si="7"/>
        <v>63.178572468601679</v>
      </c>
      <c r="E103">
        <f t="shared" si="8"/>
        <v>-3.9886038256649243</v>
      </c>
    </row>
    <row r="104" spans="1:5" x14ac:dyDescent="0.3">
      <c r="A104">
        <v>96</v>
      </c>
      <c r="B104">
        <f t="shared" ref="B104:B108" si="9">$A$4*POWER($A$6,A104/100)</f>
        <v>23880.114484612375</v>
      </c>
      <c r="C104">
        <f t="shared" si="6"/>
        <v>0.61903409481912042</v>
      </c>
      <c r="D104">
        <f t="shared" si="7"/>
        <v>61.903409481912043</v>
      </c>
      <c r="E104">
        <f t="shared" si="8"/>
        <v>-4.1657086097744802</v>
      </c>
    </row>
    <row r="105" spans="1:5" x14ac:dyDescent="0.3">
      <c r="A105">
        <v>97</v>
      </c>
      <c r="B105">
        <f t="shared" si="9"/>
        <v>25281.778210812878</v>
      </c>
      <c r="C105">
        <f t="shared" si="6"/>
        <v>0.60606249939909818</v>
      </c>
      <c r="D105">
        <f t="shared" si="7"/>
        <v>60.606249939909816</v>
      </c>
      <c r="E105">
        <f t="shared" si="8"/>
        <v>-4.3496517495273466</v>
      </c>
    </row>
    <row r="106" spans="1:5" x14ac:dyDescent="0.3">
      <c r="A106">
        <v>98</v>
      </c>
      <c r="B106">
        <f t="shared" si="9"/>
        <v>26765.713787201192</v>
      </c>
      <c r="C106">
        <f t="shared" si="6"/>
        <v>0.59289037217965068</v>
      </c>
      <c r="D106">
        <f t="shared" si="7"/>
        <v>59.289037217965067</v>
      </c>
      <c r="E106">
        <f t="shared" si="8"/>
        <v>-4.5405120402655079</v>
      </c>
    </row>
    <row r="107" spans="1:5" x14ac:dyDescent="0.3">
      <c r="A107">
        <v>99</v>
      </c>
      <c r="B107">
        <f t="shared" si="9"/>
        <v>28336.750230328733</v>
      </c>
      <c r="C107">
        <f t="shared" si="6"/>
        <v>0.57953812525082116</v>
      </c>
      <c r="D107">
        <f t="shared" si="7"/>
        <v>57.953812525082114</v>
      </c>
      <c r="E107">
        <f t="shared" si="8"/>
        <v>-4.7383597689372756</v>
      </c>
    </row>
    <row r="108" spans="1:5" x14ac:dyDescent="0.3">
      <c r="A108">
        <v>100</v>
      </c>
      <c r="B108">
        <f t="shared" si="9"/>
        <v>30000</v>
      </c>
      <c r="C108">
        <f t="shared" si="6"/>
        <v>0.5660270560932813</v>
      </c>
      <c r="D108">
        <f t="shared" si="7"/>
        <v>56.602705609328133</v>
      </c>
      <c r="E108">
        <f t="shared" si="8"/>
        <v>-4.9432561807866211</v>
      </c>
    </row>
  </sheetData>
  <sheetProtection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E029F-59E5-40AF-B0B0-5E71C3F33C51}">
  <dimension ref="A1:U26"/>
  <sheetViews>
    <sheetView workbookViewId="0"/>
  </sheetViews>
  <sheetFormatPr defaultRowHeight="14.4" x14ac:dyDescent="0.3"/>
  <cols>
    <col min="20" max="20" width="8.88671875" customWidth="1"/>
  </cols>
  <sheetData>
    <row r="1" spans="1:21" x14ac:dyDescent="0.3">
      <c r="B1" s="18" t="s">
        <v>67</v>
      </c>
      <c r="C1" s="18" t="s">
        <v>67</v>
      </c>
      <c r="D1" s="5" t="s">
        <v>68</v>
      </c>
      <c r="E1" s="5" t="s">
        <v>69</v>
      </c>
      <c r="I1" s="5" t="s">
        <v>114</v>
      </c>
      <c r="J1" s="18" t="s">
        <v>114</v>
      </c>
      <c r="K1" s="5" t="s">
        <v>68</v>
      </c>
      <c r="L1" s="5" t="s">
        <v>69</v>
      </c>
      <c r="P1" s="18" t="s">
        <v>115</v>
      </c>
      <c r="Q1" s="18" t="s">
        <v>115</v>
      </c>
      <c r="R1" s="5" t="s">
        <v>68</v>
      </c>
      <c r="S1" s="5" t="s">
        <v>69</v>
      </c>
    </row>
    <row r="2" spans="1:21" x14ac:dyDescent="0.3">
      <c r="B2" s="5" t="s">
        <v>70</v>
      </c>
      <c r="C2" s="18" t="s">
        <v>66</v>
      </c>
      <c r="D2" s="109">
        <v>1.0089406890973274</v>
      </c>
      <c r="E2" s="5" t="s">
        <v>71</v>
      </c>
      <c r="I2" s="5" t="s">
        <v>70</v>
      </c>
      <c r="J2" s="18" t="s">
        <v>66</v>
      </c>
      <c r="K2" s="109">
        <v>1.0166721484383667</v>
      </c>
      <c r="L2" s="5" t="s">
        <v>71</v>
      </c>
      <c r="P2" s="113" t="s">
        <v>70</v>
      </c>
      <c r="Q2" s="18" t="s">
        <v>66</v>
      </c>
      <c r="R2" s="109">
        <v>1.0205746098461921</v>
      </c>
      <c r="S2" s="5" t="s">
        <v>71</v>
      </c>
    </row>
    <row r="3" spans="1:21" x14ac:dyDescent="0.3">
      <c r="A3" s="18">
        <v>0</v>
      </c>
      <c r="B3" s="18">
        <v>10</v>
      </c>
      <c r="C3">
        <f>10*POWER(10,A3/24)</f>
        <v>10</v>
      </c>
      <c r="D3">
        <f>C3*$D$2</f>
        <v>10.089406890973274</v>
      </c>
      <c r="E3" s="5">
        <f t="shared" ref="E3:E26" si="0">D3/B3</f>
        <v>1.0089406890973274</v>
      </c>
      <c r="F3" s="112">
        <f>MAX(E3:E26)</f>
        <v>1.0349569482253222</v>
      </c>
      <c r="G3" s="112" t="s">
        <v>73</v>
      </c>
      <c r="H3" s="18">
        <v>0</v>
      </c>
      <c r="I3" s="18">
        <v>10</v>
      </c>
      <c r="J3">
        <f>10*POWER(10,H3/12)</f>
        <v>10</v>
      </c>
      <c r="K3">
        <f>J3*$K$2</f>
        <v>10.166721484383668</v>
      </c>
      <c r="L3">
        <f>K3/I3</f>
        <v>1.0166721484383667</v>
      </c>
      <c r="M3" s="112">
        <f>MAX(L3:L14)</f>
        <v>1.0264386896586928</v>
      </c>
      <c r="N3" s="112" t="s">
        <v>73</v>
      </c>
      <c r="O3" s="18">
        <v>0</v>
      </c>
      <c r="P3" s="18">
        <v>10</v>
      </c>
      <c r="Q3">
        <f>10*POWER(10,O3/6)</f>
        <v>10</v>
      </c>
      <c r="R3">
        <f>Q3*$R$2</f>
        <v>10.205746098461921</v>
      </c>
      <c r="S3">
        <f>R3/P3</f>
        <v>1.0205746098461921</v>
      </c>
      <c r="T3" s="112">
        <f>MAX(S3:S8)</f>
        <v>1.022513805250197</v>
      </c>
      <c r="U3" s="112" t="s">
        <v>73</v>
      </c>
    </row>
    <row r="4" spans="1:21" x14ac:dyDescent="0.3">
      <c r="A4" s="18">
        <v>1</v>
      </c>
      <c r="B4" s="18">
        <v>11</v>
      </c>
      <c r="C4">
        <f t="shared" ref="C4:C26" si="1">10*POWER(10,A4/24)</f>
        <v>11.006941712522096</v>
      </c>
      <c r="D4">
        <f t="shared" ref="D4:D26" si="2">C4*$D$2</f>
        <v>11.10535135628616</v>
      </c>
      <c r="E4" s="5">
        <f t="shared" si="0"/>
        <v>1.0095773960260146</v>
      </c>
      <c r="F4" s="110">
        <f>MIN(E3:E26)</f>
        <v>0.9662237658433388</v>
      </c>
      <c r="G4" s="110" t="s">
        <v>72</v>
      </c>
      <c r="H4" s="18">
        <v>1</v>
      </c>
      <c r="I4" s="18">
        <v>12</v>
      </c>
      <c r="J4">
        <f t="shared" ref="J4:J14" si="3">10*POWER(10,H4/12)</f>
        <v>12.115276586285885</v>
      </c>
      <c r="K4">
        <f t="shared" ref="K4:K14" si="4">J4*$K$2</f>
        <v>12.317264275904312</v>
      </c>
      <c r="L4">
        <f t="shared" ref="L4:L14" si="5">K4/I4</f>
        <v>1.0264386896586928</v>
      </c>
      <c r="M4" s="110">
        <f>MIN(L3:L14)</f>
        <v>0.97424230991576899</v>
      </c>
      <c r="N4" s="110" t="s">
        <v>72</v>
      </c>
      <c r="O4" s="18">
        <v>1</v>
      </c>
      <c r="P4" s="18">
        <v>15</v>
      </c>
      <c r="Q4">
        <f t="shared" ref="Q4:Q8" si="6">10*POWER(10,O4/6)</f>
        <v>14.677992676220697</v>
      </c>
      <c r="R4">
        <f t="shared" ref="R4:R8" si="7">Q4*$R$2</f>
        <v>14.979986648859203</v>
      </c>
      <c r="S4">
        <f t="shared" ref="S4:S8" si="8">R4/P4</f>
        <v>0.99866577659061351</v>
      </c>
      <c r="T4" s="110">
        <f>MIN(S3:S8)</f>
        <v>0.97798190583384048</v>
      </c>
      <c r="U4" s="110" t="s">
        <v>72</v>
      </c>
    </row>
    <row r="5" spans="1:21" x14ac:dyDescent="0.3">
      <c r="A5" s="18">
        <v>2</v>
      </c>
      <c r="B5" s="18">
        <v>12</v>
      </c>
      <c r="C5">
        <f t="shared" si="1"/>
        <v>12.115276586285885</v>
      </c>
      <c r="D5">
        <f t="shared" si="2"/>
        <v>12.223595507571996</v>
      </c>
      <c r="E5" s="5">
        <f t="shared" si="0"/>
        <v>1.018632958964333</v>
      </c>
      <c r="F5" s="111">
        <f>SUM(E3:E26)/24-1</f>
        <v>-7.5385507135905527E-4</v>
      </c>
      <c r="G5" s="111" t="s">
        <v>74</v>
      </c>
      <c r="H5" s="18">
        <v>2</v>
      </c>
      <c r="I5" s="18">
        <v>15</v>
      </c>
      <c r="J5">
        <f t="shared" si="3"/>
        <v>14.677992676220697</v>
      </c>
      <c r="K5">
        <f t="shared" si="4"/>
        <v>14.922706348895908</v>
      </c>
      <c r="L5">
        <f t="shared" si="5"/>
        <v>0.99484708992639381</v>
      </c>
      <c r="M5" s="111">
        <f>SUM(L3:L14)/12-1</f>
        <v>5.0609717485965433E-3</v>
      </c>
      <c r="N5" s="111" t="s">
        <v>74</v>
      </c>
      <c r="O5" s="18">
        <v>2</v>
      </c>
      <c r="P5" s="18">
        <v>22</v>
      </c>
      <c r="Q5">
        <f t="shared" si="6"/>
        <v>21.544346900318839</v>
      </c>
      <c r="R5">
        <f t="shared" si="7"/>
        <v>21.987613432183917</v>
      </c>
      <c r="S5">
        <f t="shared" si="8"/>
        <v>0.99943697419017807</v>
      </c>
      <c r="T5" s="111">
        <f>SUM(S3:S8)/6-1</f>
        <v>4.510679077042612E-3</v>
      </c>
      <c r="U5" s="111" t="s">
        <v>74</v>
      </c>
    </row>
    <row r="6" spans="1:21" x14ac:dyDescent="0.3">
      <c r="A6" s="18">
        <v>3</v>
      </c>
      <c r="B6" s="18">
        <v>13</v>
      </c>
      <c r="C6">
        <f t="shared" si="1"/>
        <v>13.33521432163324</v>
      </c>
      <c r="D6">
        <f t="shared" si="2"/>
        <v>13.454440326929189</v>
      </c>
      <c r="E6" s="5">
        <f t="shared" si="0"/>
        <v>1.0349569482253222</v>
      </c>
      <c r="F6" s="111">
        <f>SQRT(F3*F4)-1</f>
        <v>0</v>
      </c>
      <c r="G6" s="111" t="s">
        <v>74</v>
      </c>
      <c r="H6" s="18">
        <v>3</v>
      </c>
      <c r="I6" s="18">
        <v>18</v>
      </c>
      <c r="J6">
        <f t="shared" si="3"/>
        <v>17.782794100389228</v>
      </c>
      <c r="K6">
        <f t="shared" si="4"/>
        <v>18.079271483279829</v>
      </c>
      <c r="L6">
        <f t="shared" si="5"/>
        <v>1.0044039712933239</v>
      </c>
      <c r="M6" s="111">
        <f>SQRT(M3*M4)-1</f>
        <v>0</v>
      </c>
      <c r="N6" s="111" t="s">
        <v>74</v>
      </c>
      <c r="O6" s="18">
        <v>3</v>
      </c>
      <c r="P6" s="18">
        <v>33</v>
      </c>
      <c r="Q6">
        <f t="shared" si="6"/>
        <v>31.622776601683796</v>
      </c>
      <c r="R6">
        <f t="shared" si="7"/>
        <v>32.273402892516735</v>
      </c>
      <c r="S6">
        <f t="shared" si="8"/>
        <v>0.97798190583384048</v>
      </c>
      <c r="T6" s="111">
        <f>SQRT(T3*T4)-1</f>
        <v>0</v>
      </c>
      <c r="U6" s="111" t="s">
        <v>74</v>
      </c>
    </row>
    <row r="7" spans="1:21" x14ac:dyDescent="0.3">
      <c r="A7" s="18">
        <v>4</v>
      </c>
      <c r="B7" s="18">
        <v>15</v>
      </c>
      <c r="C7">
        <f t="shared" si="1"/>
        <v>14.677992676220697</v>
      </c>
      <c r="D7">
        <f t="shared" si="2"/>
        <v>14.809224045311634</v>
      </c>
      <c r="E7" s="5">
        <f t="shared" si="0"/>
        <v>0.98728160302077561</v>
      </c>
      <c r="F7" s="111">
        <f>F3+F4-2</f>
        <v>1.1807140686608264E-3</v>
      </c>
      <c r="G7" s="111" t="s">
        <v>74</v>
      </c>
      <c r="H7" s="18">
        <v>4</v>
      </c>
      <c r="I7" s="18">
        <v>22</v>
      </c>
      <c r="J7">
        <f t="shared" si="3"/>
        <v>21.544346900318839</v>
      </c>
      <c r="K7">
        <f t="shared" si="4"/>
        <v>21.903537449848621</v>
      </c>
      <c r="L7">
        <f t="shared" si="5"/>
        <v>0.9956153386294827</v>
      </c>
      <c r="M7" s="111">
        <f>M3+M4-2</f>
        <v>6.8099957446188242E-4</v>
      </c>
      <c r="N7" s="111" t="s">
        <v>74</v>
      </c>
      <c r="O7" s="18">
        <v>4</v>
      </c>
      <c r="P7" s="18">
        <v>47</v>
      </c>
      <c r="Q7">
        <f t="shared" si="6"/>
        <v>46.415888336127793</v>
      </c>
      <c r="R7">
        <f t="shared" si="7"/>
        <v>47.370877129308042</v>
      </c>
      <c r="S7">
        <f t="shared" si="8"/>
        <v>1.0078910027512349</v>
      </c>
      <c r="T7" s="111">
        <f>T3+T4-2</f>
        <v>4.9571108403734243E-4</v>
      </c>
      <c r="U7" s="111" t="s">
        <v>74</v>
      </c>
    </row>
    <row r="8" spans="1:21" x14ac:dyDescent="0.3">
      <c r="A8" s="18">
        <v>5</v>
      </c>
      <c r="B8" s="18">
        <v>16</v>
      </c>
      <c r="C8">
        <f t="shared" si="1"/>
        <v>16.155980984398742</v>
      </c>
      <c r="D8">
        <f t="shared" si="2"/>
        <v>16.300426587442583</v>
      </c>
      <c r="E8" s="5">
        <f t="shared" si="0"/>
        <v>1.0187766617151615</v>
      </c>
      <c r="H8" s="18">
        <v>5</v>
      </c>
      <c r="I8" s="18">
        <v>27</v>
      </c>
      <c r="J8">
        <f t="shared" si="3"/>
        <v>26.101572156825373</v>
      </c>
      <c r="K8">
        <f t="shared" si="4"/>
        <v>26.536741442298705</v>
      </c>
      <c r="L8">
        <f t="shared" si="5"/>
        <v>0.98284227564069282</v>
      </c>
      <c r="O8" s="18">
        <v>5</v>
      </c>
      <c r="P8" s="18">
        <v>68</v>
      </c>
      <c r="Q8">
        <f t="shared" si="6"/>
        <v>68.129206905796138</v>
      </c>
      <c r="R8">
        <f t="shared" si="7"/>
        <v>69.530938757013388</v>
      </c>
      <c r="S8">
        <f t="shared" si="8"/>
        <v>1.022513805250197</v>
      </c>
    </row>
    <row r="9" spans="1:21" x14ac:dyDescent="0.3">
      <c r="A9" s="18">
        <v>6</v>
      </c>
      <c r="B9" s="18">
        <v>18</v>
      </c>
      <c r="C9">
        <f t="shared" si="1"/>
        <v>17.782794100389228</v>
      </c>
      <c r="D9">
        <f t="shared" si="2"/>
        <v>17.941784533722597</v>
      </c>
      <c r="E9" s="5">
        <f t="shared" si="0"/>
        <v>0.9967658074290332</v>
      </c>
      <c r="H9" s="18">
        <v>6</v>
      </c>
      <c r="I9" s="18">
        <v>33</v>
      </c>
      <c r="J9">
        <f t="shared" si="3"/>
        <v>31.622776601683796</v>
      </c>
      <c r="K9">
        <f t="shared" si="4"/>
        <v>32.149996227220377</v>
      </c>
      <c r="L9">
        <f t="shared" si="5"/>
        <v>0.97424230991576899</v>
      </c>
    </row>
    <row r="10" spans="1:21" x14ac:dyDescent="0.3">
      <c r="A10" s="18">
        <v>7</v>
      </c>
      <c r="B10" s="18">
        <v>20</v>
      </c>
      <c r="C10">
        <f t="shared" si="1"/>
        <v>19.573417814876603</v>
      </c>
      <c r="D10">
        <f t="shared" si="2"/>
        <v>19.748417658131505</v>
      </c>
      <c r="E10" s="5">
        <f t="shared" si="0"/>
        <v>0.98742088290657526</v>
      </c>
      <c r="H10" s="18">
        <v>7</v>
      </c>
      <c r="I10" s="18">
        <v>39</v>
      </c>
      <c r="J10">
        <f t="shared" si="3"/>
        <v>38.311868495572881</v>
      </c>
      <c r="K10">
        <f t="shared" si="4"/>
        <v>38.950609654082257</v>
      </c>
      <c r="L10">
        <f t="shared" si="5"/>
        <v>0.99873358087390407</v>
      </c>
    </row>
    <row r="11" spans="1:21" x14ac:dyDescent="0.3">
      <c r="A11" s="18">
        <v>8</v>
      </c>
      <c r="B11" s="18">
        <v>22</v>
      </c>
      <c r="C11">
        <f t="shared" si="1"/>
        <v>21.544346900318839</v>
      </c>
      <c r="D11">
        <f t="shared" si="2"/>
        <v>21.73696820775956</v>
      </c>
      <c r="E11" s="5">
        <f t="shared" si="0"/>
        <v>0.98804400944361637</v>
      </c>
      <c r="H11" s="18">
        <v>8</v>
      </c>
      <c r="I11" s="18">
        <v>47</v>
      </c>
      <c r="J11">
        <f t="shared" si="3"/>
        <v>46.415888336127793</v>
      </c>
      <c r="K11">
        <f t="shared" si="4"/>
        <v>47.189740916366368</v>
      </c>
      <c r="L11">
        <f t="shared" si="5"/>
        <v>1.0040370407737524</v>
      </c>
    </row>
    <row r="12" spans="1:21" x14ac:dyDescent="0.3">
      <c r="A12" s="18">
        <v>9</v>
      </c>
      <c r="B12" s="18">
        <v>24</v>
      </c>
      <c r="C12">
        <f t="shared" si="1"/>
        <v>23.713737056616555</v>
      </c>
      <c r="D12">
        <f t="shared" si="2"/>
        <v>23.925754206975533</v>
      </c>
      <c r="E12" s="5">
        <f t="shared" si="0"/>
        <v>0.99690642529064721</v>
      </c>
      <c r="H12" s="18">
        <v>9</v>
      </c>
      <c r="I12" s="18">
        <v>56</v>
      </c>
      <c r="J12">
        <f t="shared" si="3"/>
        <v>56.234132519034922</v>
      </c>
      <c r="K12">
        <f t="shared" si="4"/>
        <v>57.17167632369506</v>
      </c>
      <c r="L12">
        <f t="shared" si="5"/>
        <v>1.0209227914945547</v>
      </c>
      <c r="P12" s="18" t="s">
        <v>126</v>
      </c>
      <c r="Q12" s="18" t="s">
        <v>126</v>
      </c>
      <c r="R12" s="5" t="s">
        <v>68</v>
      </c>
      <c r="S12" s="5" t="s">
        <v>69</v>
      </c>
    </row>
    <row r="13" spans="1:21" x14ac:dyDescent="0.3">
      <c r="A13" s="18">
        <v>10</v>
      </c>
      <c r="B13" s="18">
        <v>27</v>
      </c>
      <c r="C13">
        <f t="shared" si="1"/>
        <v>26.101572156825373</v>
      </c>
      <c r="D13">
        <f t="shared" si="2"/>
        <v>26.334938198431004</v>
      </c>
      <c r="E13" s="5">
        <f t="shared" si="0"/>
        <v>0.9753680814233705</v>
      </c>
      <c r="H13" s="18">
        <v>10</v>
      </c>
      <c r="I13" s="18">
        <v>68</v>
      </c>
      <c r="J13">
        <f t="shared" si="3"/>
        <v>68.129206905796138</v>
      </c>
      <c r="K13">
        <f t="shared" si="4"/>
        <v>69.26506715631777</v>
      </c>
      <c r="L13">
        <f t="shared" si="5"/>
        <v>1.0186039287693789</v>
      </c>
      <c r="P13" s="5" t="s">
        <v>70</v>
      </c>
      <c r="Q13" s="18" t="s">
        <v>66</v>
      </c>
      <c r="R13" s="109">
        <v>1.0105194423635853</v>
      </c>
      <c r="S13" s="5" t="s">
        <v>71</v>
      </c>
    </row>
    <row r="14" spans="1:21" x14ac:dyDescent="0.3">
      <c r="A14" s="18">
        <v>11</v>
      </c>
      <c r="B14" s="18">
        <v>30</v>
      </c>
      <c r="C14">
        <f t="shared" si="1"/>
        <v>28.729848333536644</v>
      </c>
      <c r="D14">
        <f t="shared" si="2"/>
        <v>28.986712975300165</v>
      </c>
      <c r="E14" s="5">
        <f t="shared" si="0"/>
        <v>0.9662237658433388</v>
      </c>
      <c r="H14" s="18">
        <v>11</v>
      </c>
      <c r="I14" s="18">
        <v>82</v>
      </c>
      <c r="J14">
        <f t="shared" si="3"/>
        <v>82.54041852680183</v>
      </c>
      <c r="K14">
        <f t="shared" si="4"/>
        <v>83.916544636645583</v>
      </c>
      <c r="L14">
        <f t="shared" si="5"/>
        <v>1.0233724955688486</v>
      </c>
      <c r="O14" s="18">
        <v>0</v>
      </c>
      <c r="P14" s="18">
        <v>10</v>
      </c>
      <c r="Q14">
        <f>10*POWER(10,O14/3)</f>
        <v>10</v>
      </c>
      <c r="R14">
        <f>Q14*$R$13</f>
        <v>10.105194423635853</v>
      </c>
      <c r="S14">
        <f>R14/P14</f>
        <v>1.0105194423635853</v>
      </c>
      <c r="T14" s="112">
        <f>MAX(S14:S16)</f>
        <v>1.0105194423635853</v>
      </c>
      <c r="U14" s="112" t="s">
        <v>73</v>
      </c>
    </row>
    <row r="15" spans="1:21" x14ac:dyDescent="0.3">
      <c r="A15" s="18">
        <v>12</v>
      </c>
      <c r="B15" s="18">
        <v>33</v>
      </c>
      <c r="C15">
        <f t="shared" si="1"/>
        <v>31.622776601683796</v>
      </c>
      <c r="D15">
        <f t="shared" si="2"/>
        <v>31.905506015673691</v>
      </c>
      <c r="E15" s="5">
        <f t="shared" si="0"/>
        <v>0.96683351562647546</v>
      </c>
      <c r="O15" s="18">
        <v>1</v>
      </c>
      <c r="P15" s="18">
        <v>22</v>
      </c>
      <c r="Q15">
        <f t="shared" ref="Q15:Q16" si="9">10*POWER(10,O15/3)</f>
        <v>21.544346900318839</v>
      </c>
      <c r="R15">
        <f t="shared" ref="R15:R16" si="10">Q15*$R$13</f>
        <v>21.770981415797831</v>
      </c>
      <c r="S15">
        <f t="shared" ref="S15:S16" si="11">R15/P15</f>
        <v>0.98959006435444685</v>
      </c>
      <c r="T15" s="110">
        <f>MIN(S14:S16)</f>
        <v>0.98959006435444685</v>
      </c>
      <c r="U15" s="110" t="s">
        <v>72</v>
      </c>
    </row>
    <row r="16" spans="1:21" x14ac:dyDescent="0.3">
      <c r="A16" s="18">
        <v>13</v>
      </c>
      <c r="B16" s="18">
        <v>36</v>
      </c>
      <c r="C16">
        <f t="shared" si="1"/>
        <v>34.807005884284109</v>
      </c>
      <c r="D16">
        <f t="shared" si="2"/>
        <v>35.118204502304337</v>
      </c>
      <c r="E16" s="5">
        <f t="shared" si="0"/>
        <v>0.97550568061956489</v>
      </c>
      <c r="O16" s="18">
        <v>2</v>
      </c>
      <c r="P16" s="18">
        <v>47</v>
      </c>
      <c r="Q16">
        <f t="shared" si="9"/>
        <v>46.415888336127793</v>
      </c>
      <c r="R16">
        <f t="shared" si="10"/>
        <v>46.904157598234299</v>
      </c>
      <c r="S16">
        <f t="shared" si="11"/>
        <v>0.99796079996243192</v>
      </c>
      <c r="T16" s="111">
        <f>SUM(S14:S16)/3-1</f>
        <v>-6.4323110651198778E-4</v>
      </c>
      <c r="U16" s="111" t="s">
        <v>74</v>
      </c>
    </row>
    <row r="17" spans="1:21" x14ac:dyDescent="0.3">
      <c r="A17" s="18">
        <v>14</v>
      </c>
      <c r="B17" s="18">
        <v>39</v>
      </c>
      <c r="C17">
        <f t="shared" si="1"/>
        <v>38.311868495572881</v>
      </c>
      <c r="D17">
        <f t="shared" si="2"/>
        <v>38.654403000529491</v>
      </c>
      <c r="E17" s="5">
        <f t="shared" si="0"/>
        <v>0.99113853847511513</v>
      </c>
      <c r="T17" s="111">
        <f>SQRT(T14*T15)-1</f>
        <v>0</v>
      </c>
      <c r="U17" s="111" t="s">
        <v>74</v>
      </c>
    </row>
    <row r="18" spans="1:21" x14ac:dyDescent="0.3">
      <c r="A18" s="18">
        <v>15</v>
      </c>
      <c r="B18" s="18">
        <v>43</v>
      </c>
      <c r="C18">
        <f t="shared" si="1"/>
        <v>42.169650342858233</v>
      </c>
      <c r="D18">
        <f t="shared" si="2"/>
        <v>42.546676075916736</v>
      </c>
      <c r="E18" s="5">
        <f t="shared" si="0"/>
        <v>0.9894575831608543</v>
      </c>
      <c r="T18" s="111">
        <f>T14+T15-2</f>
        <v>1.095067180321152E-4</v>
      </c>
      <c r="U18" s="111" t="s">
        <v>74</v>
      </c>
    </row>
    <row r="19" spans="1:21" x14ac:dyDescent="0.3">
      <c r="A19" s="18">
        <v>16</v>
      </c>
      <c r="B19" s="18">
        <v>47</v>
      </c>
      <c r="C19">
        <f t="shared" si="1"/>
        <v>46.415888336127793</v>
      </c>
      <c r="D19">
        <f t="shared" si="2"/>
        <v>46.830878362917375</v>
      </c>
      <c r="E19" s="5">
        <f t="shared" si="0"/>
        <v>0.99640166729611435</v>
      </c>
    </row>
    <row r="20" spans="1:21" x14ac:dyDescent="0.3">
      <c r="A20" s="18">
        <v>17</v>
      </c>
      <c r="B20" s="18">
        <v>51</v>
      </c>
      <c r="C20">
        <f t="shared" si="1"/>
        <v>51.089697745069287</v>
      </c>
      <c r="D20">
        <f t="shared" si="2"/>
        <v>51.546474848684376</v>
      </c>
      <c r="E20" s="5">
        <f t="shared" si="0"/>
        <v>1.0107151931114584</v>
      </c>
    </row>
    <row r="21" spans="1:21" x14ac:dyDescent="0.3">
      <c r="A21" s="18">
        <v>18</v>
      </c>
      <c r="B21" s="18">
        <v>56</v>
      </c>
      <c r="C21">
        <f t="shared" si="1"/>
        <v>56.234132519034922</v>
      </c>
      <c r="D21">
        <f t="shared" si="2"/>
        <v>56.736904414545521</v>
      </c>
      <c r="E21" s="5">
        <f t="shared" si="0"/>
        <v>1.0131590074025987</v>
      </c>
    </row>
    <row r="22" spans="1:21" x14ac:dyDescent="0.3">
      <c r="A22" s="18">
        <v>19</v>
      </c>
      <c r="B22" s="18">
        <v>62</v>
      </c>
      <c r="C22">
        <f t="shared" si="1"/>
        <v>61.896581889126061</v>
      </c>
      <c r="D22">
        <f t="shared" si="2"/>
        <v>62.449979983984001</v>
      </c>
      <c r="E22" s="5">
        <f t="shared" si="0"/>
        <v>1.0072577416771613</v>
      </c>
    </row>
    <row r="23" spans="1:21" x14ac:dyDescent="0.3">
      <c r="A23" s="18">
        <v>20</v>
      </c>
      <c r="B23" s="18">
        <v>68</v>
      </c>
      <c r="C23">
        <f t="shared" si="1"/>
        <v>68.129206905796138</v>
      </c>
      <c r="D23">
        <f t="shared" si="2"/>
        <v>68.738328963188351</v>
      </c>
      <c r="E23" s="5">
        <f t="shared" si="0"/>
        <v>1.0108577788704169</v>
      </c>
    </row>
    <row r="24" spans="1:21" x14ac:dyDescent="0.3">
      <c r="A24" s="18">
        <v>21</v>
      </c>
      <c r="B24" s="18">
        <v>75</v>
      </c>
      <c r="C24">
        <f t="shared" si="1"/>
        <v>74.989420933245597</v>
      </c>
      <c r="D24">
        <f t="shared" si="2"/>
        <v>75.659878031398364</v>
      </c>
      <c r="E24" s="5">
        <f t="shared" si="0"/>
        <v>1.0087983737519781</v>
      </c>
    </row>
    <row r="25" spans="1:21" x14ac:dyDescent="0.3">
      <c r="A25" s="18">
        <v>22</v>
      </c>
      <c r="B25" s="18">
        <v>82</v>
      </c>
      <c r="C25">
        <f t="shared" si="1"/>
        <v>82.54041852680183</v>
      </c>
      <c r="D25">
        <f t="shared" si="2"/>
        <v>83.27838674681324</v>
      </c>
      <c r="E25" s="5">
        <f t="shared" si="0"/>
        <v>1.0155900822782102</v>
      </c>
    </row>
    <row r="26" spans="1:21" x14ac:dyDescent="0.3">
      <c r="A26" s="18">
        <v>23</v>
      </c>
      <c r="B26" s="18">
        <v>91</v>
      </c>
      <c r="C26">
        <f t="shared" si="1"/>
        <v>90.851757565168697</v>
      </c>
      <c r="D26">
        <f t="shared" si="2"/>
        <v>91.664034883504627</v>
      </c>
      <c r="E26" s="5">
        <f t="shared" si="0"/>
        <v>1.0072970866319191</v>
      </c>
    </row>
  </sheetData>
  <sheetProtection sheet="1" objects="1" scenarios="1"/>
  <conditionalFormatting sqref="L3:L14"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S3:S8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S14:S16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E3:E26">
    <cfRule type="colorScale" priority="45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90803-16B6-44DE-ADCE-019B84F58F9A}">
  <dimension ref="A1:GL116"/>
  <sheetViews>
    <sheetView workbookViewId="0">
      <selection activeCell="AA13" sqref="AA13"/>
    </sheetView>
  </sheetViews>
  <sheetFormatPr defaultRowHeight="13.2" x14ac:dyDescent="0.25"/>
  <cols>
    <col min="1" max="1" width="10.21875" style="151" bestFit="1" customWidth="1"/>
    <col min="2" max="2" width="5.6640625" style="151" customWidth="1"/>
    <col min="3" max="6" width="8.88671875" style="151" hidden="1" customWidth="1"/>
    <col min="7" max="7" width="9.44140625" style="151" hidden="1" customWidth="1"/>
    <col min="8" max="8" width="8.88671875" style="151" customWidth="1"/>
    <col min="9" max="9" width="9.109375" style="151" customWidth="1"/>
    <col min="10" max="11" width="9.109375" style="151" hidden="1" customWidth="1"/>
    <col min="12" max="13" width="9.109375" style="151" customWidth="1"/>
    <col min="14" max="14" width="9.109375" style="151" hidden="1" customWidth="1"/>
    <col min="15" max="16" width="8.88671875" style="151" customWidth="1"/>
    <col min="17" max="19" width="8.88671875" style="151"/>
    <col min="20" max="24" width="8.88671875" style="151" hidden="1" customWidth="1"/>
    <col min="25" max="16384" width="8.88671875" style="151"/>
  </cols>
  <sheetData>
    <row r="1" spans="1:194" ht="17.399999999999999" x14ac:dyDescent="0.3">
      <c r="A1" s="149" t="s">
        <v>152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0"/>
      <c r="AD1" s="150"/>
      <c r="AE1" s="150"/>
      <c r="AF1" s="150"/>
      <c r="AG1" s="150"/>
      <c r="AH1" s="150"/>
      <c r="AI1" s="150"/>
    </row>
    <row r="2" spans="1:194" hidden="1" x14ac:dyDescent="0.25">
      <c r="A2" s="152" t="s">
        <v>153</v>
      </c>
      <c r="B2" s="153">
        <v>0</v>
      </c>
      <c r="C2" s="153">
        <v>1</v>
      </c>
      <c r="D2" s="153">
        <v>2</v>
      </c>
      <c r="E2" s="153">
        <v>3</v>
      </c>
      <c r="F2" s="153">
        <v>4</v>
      </c>
      <c r="G2" s="153">
        <v>5</v>
      </c>
      <c r="H2" s="153">
        <v>6</v>
      </c>
      <c r="I2" s="153">
        <v>7</v>
      </c>
      <c r="J2" s="153">
        <v>8</v>
      </c>
      <c r="K2" s="153">
        <v>9</v>
      </c>
      <c r="L2" s="153">
        <v>10</v>
      </c>
      <c r="M2" s="153">
        <v>11</v>
      </c>
      <c r="N2" s="153">
        <v>12</v>
      </c>
      <c r="O2" s="153">
        <v>13</v>
      </c>
      <c r="P2" s="153">
        <v>14</v>
      </c>
      <c r="Q2" s="153">
        <v>15</v>
      </c>
      <c r="R2" s="153">
        <v>16</v>
      </c>
      <c r="S2" s="153">
        <v>17</v>
      </c>
      <c r="T2" s="153">
        <v>18</v>
      </c>
      <c r="U2" s="153">
        <v>19</v>
      </c>
      <c r="V2" s="153">
        <v>20</v>
      </c>
      <c r="W2" s="153">
        <v>21</v>
      </c>
      <c r="X2" s="153">
        <v>22</v>
      </c>
      <c r="Y2" s="153">
        <v>23</v>
      </c>
      <c r="Z2" s="153">
        <v>24</v>
      </c>
      <c r="AA2" s="153">
        <v>25</v>
      </c>
      <c r="AB2" s="153">
        <v>26</v>
      </c>
      <c r="AC2" s="153">
        <v>27</v>
      </c>
      <c r="AD2" s="153">
        <v>28</v>
      </c>
      <c r="AE2" s="153">
        <v>29</v>
      </c>
      <c r="AF2" s="153">
        <v>30</v>
      </c>
      <c r="AG2" s="153">
        <v>31</v>
      </c>
      <c r="AH2" s="153">
        <v>32</v>
      </c>
      <c r="AI2" s="153">
        <v>33</v>
      </c>
      <c r="AJ2" s="153">
        <v>34</v>
      </c>
      <c r="AK2" s="153">
        <v>35</v>
      </c>
      <c r="AL2" s="153">
        <v>36</v>
      </c>
      <c r="AM2" s="153">
        <v>37</v>
      </c>
      <c r="AN2" s="153">
        <v>38</v>
      </c>
      <c r="AO2" s="153">
        <v>39</v>
      </c>
      <c r="AP2" s="153">
        <v>40</v>
      </c>
      <c r="AQ2" s="153">
        <v>41</v>
      </c>
      <c r="AR2" s="153">
        <v>42</v>
      </c>
      <c r="AS2" s="153">
        <v>43</v>
      </c>
      <c r="AT2" s="153">
        <v>44</v>
      </c>
      <c r="AU2" s="153">
        <v>45</v>
      </c>
      <c r="AV2" s="153">
        <v>46</v>
      </c>
      <c r="AW2" s="153">
        <v>47</v>
      </c>
      <c r="AX2" s="153">
        <v>48</v>
      </c>
      <c r="AY2" s="153">
        <v>49</v>
      </c>
      <c r="AZ2" s="153">
        <v>50</v>
      </c>
      <c r="BA2" s="153">
        <v>51</v>
      </c>
      <c r="BB2" s="153">
        <v>52</v>
      </c>
      <c r="BC2" s="153">
        <v>53</v>
      </c>
      <c r="BD2" s="153">
        <v>54</v>
      </c>
      <c r="BE2" s="153">
        <v>55</v>
      </c>
      <c r="BF2" s="153">
        <v>56</v>
      </c>
      <c r="BG2" s="153">
        <v>57</v>
      </c>
      <c r="BH2" s="153">
        <v>58</v>
      </c>
      <c r="BI2" s="153">
        <v>59</v>
      </c>
      <c r="BJ2" s="153">
        <v>60</v>
      </c>
      <c r="BK2" s="153">
        <v>61</v>
      </c>
      <c r="BL2" s="153">
        <v>62</v>
      </c>
      <c r="BM2" s="153">
        <v>63</v>
      </c>
      <c r="BN2" s="153">
        <v>64</v>
      </c>
      <c r="BO2" s="153">
        <v>65</v>
      </c>
      <c r="BP2" s="153">
        <v>66</v>
      </c>
      <c r="BQ2" s="153">
        <v>67</v>
      </c>
      <c r="BR2" s="153">
        <v>68</v>
      </c>
      <c r="BS2" s="153">
        <v>69</v>
      </c>
      <c r="BT2" s="153">
        <v>70</v>
      </c>
      <c r="BU2" s="153">
        <v>71</v>
      </c>
      <c r="BV2" s="153">
        <v>72</v>
      </c>
      <c r="BW2" s="153">
        <v>73</v>
      </c>
      <c r="BX2" s="153">
        <v>74</v>
      </c>
      <c r="BY2" s="153">
        <v>75</v>
      </c>
      <c r="BZ2" s="153">
        <v>76</v>
      </c>
      <c r="CA2" s="153">
        <v>77</v>
      </c>
      <c r="CB2" s="153">
        <v>78</v>
      </c>
      <c r="CC2" s="153">
        <v>79</v>
      </c>
      <c r="CD2" s="153">
        <v>80</v>
      </c>
      <c r="CE2" s="153">
        <v>81</v>
      </c>
      <c r="CF2" s="153">
        <v>82</v>
      </c>
      <c r="CG2" s="153">
        <v>83</v>
      </c>
      <c r="CH2" s="153">
        <v>84</v>
      </c>
      <c r="CI2" s="153">
        <v>85</v>
      </c>
      <c r="CJ2" s="153">
        <v>86</v>
      </c>
      <c r="CK2" s="153">
        <v>87</v>
      </c>
      <c r="CL2" s="153">
        <v>88</v>
      </c>
      <c r="CM2" s="153">
        <v>89</v>
      </c>
      <c r="CN2" s="153">
        <v>90</v>
      </c>
      <c r="CO2" s="153">
        <v>91</v>
      </c>
      <c r="CP2" s="153">
        <v>92</v>
      </c>
      <c r="CQ2" s="153">
        <v>93</v>
      </c>
      <c r="CR2" s="153">
        <v>94</v>
      </c>
      <c r="CS2" s="153">
        <v>95</v>
      </c>
      <c r="CT2" s="153">
        <v>96</v>
      </c>
      <c r="CU2" s="153">
        <v>97</v>
      </c>
      <c r="CV2" s="153">
        <v>98</v>
      </c>
      <c r="CW2" s="153">
        <v>99</v>
      </c>
      <c r="CX2" s="153">
        <v>100</v>
      </c>
      <c r="CY2" s="153">
        <v>101</v>
      </c>
      <c r="CZ2" s="153">
        <v>102</v>
      </c>
      <c r="DA2" s="153">
        <v>103</v>
      </c>
      <c r="DB2" s="153">
        <v>104</v>
      </c>
      <c r="DC2" s="153">
        <v>105</v>
      </c>
      <c r="DD2" s="153">
        <v>106</v>
      </c>
      <c r="DE2" s="153">
        <v>107</v>
      </c>
      <c r="DF2" s="153">
        <v>108</v>
      </c>
      <c r="DG2" s="153">
        <v>109</v>
      </c>
      <c r="DH2" s="153">
        <v>110</v>
      </c>
      <c r="DI2" s="153">
        <v>111</v>
      </c>
      <c r="DJ2" s="153">
        <v>112</v>
      </c>
      <c r="DK2" s="153">
        <v>113</v>
      </c>
      <c r="DL2" s="153">
        <v>114</v>
      </c>
      <c r="DM2" s="153">
        <v>115</v>
      </c>
      <c r="DN2" s="153">
        <v>116</v>
      </c>
      <c r="DO2" s="153">
        <v>117</v>
      </c>
      <c r="DP2" s="153">
        <v>118</v>
      </c>
      <c r="DQ2" s="153">
        <v>119</v>
      </c>
      <c r="DR2" s="153">
        <v>120</v>
      </c>
      <c r="DS2" s="153">
        <v>121</v>
      </c>
      <c r="DT2" s="153">
        <v>122</v>
      </c>
      <c r="DU2" s="153">
        <v>123</v>
      </c>
      <c r="DV2" s="153">
        <v>124</v>
      </c>
      <c r="DW2" s="153">
        <v>125</v>
      </c>
      <c r="DX2" s="153">
        <v>126</v>
      </c>
      <c r="DY2" s="153">
        <v>127</v>
      </c>
      <c r="DZ2" s="153">
        <v>128</v>
      </c>
      <c r="EA2" s="153">
        <v>129</v>
      </c>
      <c r="EB2" s="153">
        <v>130</v>
      </c>
      <c r="EC2" s="153">
        <v>131</v>
      </c>
      <c r="ED2" s="153">
        <v>132</v>
      </c>
      <c r="EE2" s="153">
        <v>133</v>
      </c>
      <c r="EF2" s="153">
        <v>134</v>
      </c>
      <c r="EG2" s="153">
        <v>135</v>
      </c>
      <c r="EH2" s="153">
        <v>136</v>
      </c>
      <c r="EI2" s="153">
        <v>137</v>
      </c>
      <c r="EJ2" s="153">
        <v>138</v>
      </c>
      <c r="EK2" s="153">
        <v>139</v>
      </c>
      <c r="EL2" s="153">
        <v>140</v>
      </c>
      <c r="EM2" s="153">
        <v>141</v>
      </c>
      <c r="EN2" s="153">
        <v>142</v>
      </c>
      <c r="EO2" s="153">
        <v>143</v>
      </c>
      <c r="EP2" s="153">
        <v>144</v>
      </c>
      <c r="EQ2" s="153">
        <v>145</v>
      </c>
      <c r="ER2" s="153">
        <v>146</v>
      </c>
      <c r="ES2" s="153">
        <v>147</v>
      </c>
      <c r="ET2" s="153">
        <v>148</v>
      </c>
      <c r="EU2" s="153">
        <v>149</v>
      </c>
      <c r="EV2" s="153">
        <v>150</v>
      </c>
      <c r="EW2" s="153">
        <v>151</v>
      </c>
      <c r="EX2" s="153">
        <v>152</v>
      </c>
      <c r="EY2" s="153">
        <v>153</v>
      </c>
      <c r="EZ2" s="153">
        <v>154</v>
      </c>
      <c r="FA2" s="153">
        <v>155</v>
      </c>
      <c r="FB2" s="153">
        <v>156</v>
      </c>
      <c r="FC2" s="153">
        <v>157</v>
      </c>
      <c r="FD2" s="153">
        <v>158</v>
      </c>
      <c r="FE2" s="153">
        <v>159</v>
      </c>
      <c r="FF2" s="153">
        <v>160</v>
      </c>
      <c r="FG2" s="153">
        <v>161</v>
      </c>
      <c r="FH2" s="153">
        <v>162</v>
      </c>
      <c r="FI2" s="153">
        <v>163</v>
      </c>
      <c r="FJ2" s="153">
        <v>164</v>
      </c>
      <c r="FK2" s="153">
        <v>165</v>
      </c>
      <c r="FL2" s="153">
        <v>166</v>
      </c>
      <c r="FM2" s="153">
        <v>167</v>
      </c>
      <c r="FN2" s="153">
        <v>168</v>
      </c>
      <c r="FO2" s="153">
        <v>169</v>
      </c>
      <c r="FP2" s="153">
        <v>170</v>
      </c>
      <c r="FQ2" s="153">
        <v>171</v>
      </c>
      <c r="FR2" s="153">
        <v>172</v>
      </c>
      <c r="FS2" s="153">
        <v>173</v>
      </c>
      <c r="FT2" s="153">
        <v>174</v>
      </c>
      <c r="FU2" s="153">
        <v>175</v>
      </c>
      <c r="FV2" s="153">
        <v>176</v>
      </c>
      <c r="FW2" s="153">
        <v>177</v>
      </c>
      <c r="FX2" s="153">
        <v>178</v>
      </c>
      <c r="FY2" s="153">
        <v>179</v>
      </c>
      <c r="FZ2" s="153">
        <v>180</v>
      </c>
      <c r="GA2" s="153">
        <v>181</v>
      </c>
      <c r="GB2" s="153">
        <v>182</v>
      </c>
      <c r="GC2" s="153">
        <v>183</v>
      </c>
      <c r="GD2" s="153">
        <v>184</v>
      </c>
      <c r="GE2" s="153">
        <v>185</v>
      </c>
      <c r="GF2" s="153">
        <v>186</v>
      </c>
      <c r="GG2" s="153">
        <v>187</v>
      </c>
      <c r="GH2" s="153">
        <v>188</v>
      </c>
      <c r="GI2" s="153">
        <v>189</v>
      </c>
      <c r="GJ2" s="153">
        <v>190</v>
      </c>
      <c r="GK2" s="153">
        <v>191</v>
      </c>
      <c r="GL2" s="153">
        <v>192</v>
      </c>
    </row>
    <row r="3" spans="1:194" hidden="1" x14ac:dyDescent="0.25">
      <c r="A3" s="154" t="s">
        <v>154</v>
      </c>
      <c r="B3" s="155">
        <v>100</v>
      </c>
      <c r="C3" s="155">
        <v>110</v>
      </c>
      <c r="D3" s="155">
        <v>120</v>
      </c>
      <c r="E3" s="155">
        <v>130</v>
      </c>
      <c r="F3" s="155">
        <v>150</v>
      </c>
      <c r="G3" s="155">
        <v>160</v>
      </c>
      <c r="H3" s="155">
        <v>180</v>
      </c>
      <c r="I3" s="155">
        <v>200</v>
      </c>
      <c r="J3" s="155">
        <v>220</v>
      </c>
      <c r="K3" s="155">
        <v>240</v>
      </c>
      <c r="L3" s="155">
        <v>270</v>
      </c>
      <c r="M3" s="155">
        <v>300</v>
      </c>
      <c r="N3" s="155">
        <v>330</v>
      </c>
      <c r="O3" s="155">
        <v>360</v>
      </c>
      <c r="P3" s="155">
        <v>390</v>
      </c>
      <c r="Q3" s="155">
        <v>430</v>
      </c>
      <c r="R3" s="155">
        <v>470</v>
      </c>
      <c r="S3" s="155">
        <v>510</v>
      </c>
      <c r="T3" s="155">
        <v>560</v>
      </c>
      <c r="U3" s="155">
        <v>620</v>
      </c>
      <c r="V3" s="155">
        <v>680</v>
      </c>
      <c r="W3" s="155">
        <v>750</v>
      </c>
      <c r="X3" s="155">
        <v>820</v>
      </c>
      <c r="Y3" s="155">
        <v>910</v>
      </c>
      <c r="Z3" s="155">
        <v>1000</v>
      </c>
      <c r="AA3" s="156"/>
      <c r="AB3" s="156"/>
      <c r="AC3" s="156"/>
      <c r="AD3" s="156"/>
      <c r="AE3" s="156"/>
      <c r="AF3" s="156"/>
      <c r="AG3" s="156"/>
      <c r="AH3" s="156"/>
      <c r="AI3" s="156"/>
      <c r="AJ3" s="156"/>
      <c r="AK3" s="156"/>
      <c r="AL3" s="156"/>
      <c r="AM3" s="156"/>
      <c r="AN3" s="156"/>
      <c r="AO3" s="156"/>
      <c r="AP3" s="156"/>
      <c r="AQ3" s="156"/>
      <c r="AR3" s="156"/>
      <c r="AS3" s="156"/>
      <c r="AT3" s="156"/>
      <c r="AU3" s="156"/>
      <c r="AV3" s="156"/>
      <c r="AW3" s="156"/>
      <c r="AX3" s="156"/>
      <c r="AY3" s="156"/>
      <c r="AZ3" s="156"/>
      <c r="BA3" s="156"/>
      <c r="BB3" s="156"/>
      <c r="BC3" s="156"/>
      <c r="BD3" s="156"/>
      <c r="BE3" s="156"/>
      <c r="BF3" s="156"/>
      <c r="BG3" s="156"/>
      <c r="BH3" s="156"/>
      <c r="BI3" s="156"/>
      <c r="BJ3" s="156"/>
      <c r="BK3" s="156"/>
      <c r="BL3" s="156"/>
      <c r="BM3" s="156"/>
      <c r="BN3" s="156"/>
      <c r="BO3" s="156"/>
      <c r="BP3" s="156"/>
      <c r="BQ3" s="156"/>
      <c r="BR3" s="156"/>
      <c r="BS3" s="156"/>
      <c r="BT3" s="156"/>
      <c r="BU3" s="156"/>
      <c r="BV3" s="156"/>
      <c r="BW3" s="156"/>
      <c r="BX3" s="156"/>
      <c r="BY3" s="156"/>
      <c r="BZ3" s="156"/>
      <c r="CA3" s="156"/>
      <c r="CB3" s="156"/>
      <c r="CC3" s="156"/>
      <c r="CD3" s="156"/>
      <c r="CE3" s="156"/>
      <c r="CF3" s="156"/>
      <c r="CG3" s="156"/>
      <c r="CH3" s="156"/>
      <c r="CI3" s="156"/>
      <c r="CJ3" s="156"/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  <c r="DL3" s="156"/>
      <c r="DM3" s="156"/>
      <c r="DN3" s="156"/>
      <c r="DO3" s="156"/>
      <c r="DP3" s="156"/>
      <c r="DQ3" s="156"/>
      <c r="DR3" s="156"/>
      <c r="DS3" s="156"/>
      <c r="DT3" s="156"/>
      <c r="DU3" s="156"/>
      <c r="DV3" s="156"/>
      <c r="DW3" s="156"/>
      <c r="DX3" s="156"/>
      <c r="DY3" s="156"/>
      <c r="DZ3" s="156"/>
      <c r="EA3" s="156"/>
      <c r="EB3" s="156"/>
      <c r="EC3" s="156"/>
      <c r="ED3" s="156"/>
      <c r="EE3" s="156"/>
      <c r="EF3" s="156"/>
      <c r="EG3" s="156"/>
      <c r="EH3" s="156"/>
      <c r="EI3" s="156"/>
      <c r="EJ3" s="156"/>
      <c r="EK3" s="156"/>
      <c r="EL3" s="156"/>
      <c r="EM3" s="156"/>
      <c r="EN3" s="156"/>
      <c r="EO3" s="156"/>
      <c r="EP3" s="156"/>
      <c r="EQ3" s="156"/>
      <c r="ER3" s="156"/>
      <c r="ES3" s="156"/>
      <c r="ET3" s="156"/>
      <c r="EU3" s="156"/>
      <c r="EV3" s="156"/>
      <c r="EW3" s="156"/>
      <c r="EX3" s="156"/>
      <c r="EY3" s="156"/>
      <c r="EZ3" s="156"/>
      <c r="FA3" s="156"/>
      <c r="FB3" s="156"/>
      <c r="FC3" s="156"/>
      <c r="FD3" s="156"/>
      <c r="FE3" s="156"/>
      <c r="FF3" s="156"/>
      <c r="FG3" s="156"/>
      <c r="FH3" s="156"/>
      <c r="FI3" s="156"/>
      <c r="FJ3" s="156"/>
      <c r="FK3" s="156"/>
      <c r="FL3" s="156"/>
      <c r="FM3" s="156"/>
      <c r="FN3" s="156"/>
      <c r="FO3" s="156"/>
      <c r="FP3" s="156"/>
      <c r="FQ3" s="156"/>
      <c r="FR3" s="156"/>
      <c r="FS3" s="156"/>
      <c r="FT3" s="156"/>
      <c r="FU3" s="156"/>
      <c r="FV3" s="156"/>
      <c r="FW3" s="156"/>
      <c r="FX3" s="156"/>
      <c r="FY3" s="156"/>
      <c r="FZ3" s="156"/>
      <c r="GA3" s="156"/>
      <c r="GB3" s="156"/>
      <c r="GC3" s="156"/>
      <c r="GD3" s="156"/>
      <c r="GE3" s="156"/>
      <c r="GF3" s="156"/>
      <c r="GG3" s="156"/>
      <c r="GH3" s="156"/>
      <c r="GI3" s="156"/>
      <c r="GJ3" s="156"/>
      <c r="GK3" s="156"/>
      <c r="GL3" s="156"/>
    </row>
    <row r="4" spans="1:194" hidden="1" x14ac:dyDescent="0.25">
      <c r="A4" s="154" t="s">
        <v>155</v>
      </c>
      <c r="B4" s="156">
        <f>IF(MOD(B2,24/$A$7)=0,B3,9999)</f>
        <v>100</v>
      </c>
      <c r="C4" s="156">
        <f t="shared" ref="C4:Z4" si="0">IF(MOD(C2,24/$A$7)=0,C3,9999)</f>
        <v>110</v>
      </c>
      <c r="D4" s="156">
        <f t="shared" si="0"/>
        <v>120</v>
      </c>
      <c r="E4" s="156">
        <f t="shared" si="0"/>
        <v>130</v>
      </c>
      <c r="F4" s="156">
        <f t="shared" si="0"/>
        <v>150</v>
      </c>
      <c r="G4" s="156">
        <f t="shared" si="0"/>
        <v>160</v>
      </c>
      <c r="H4" s="156">
        <f t="shared" si="0"/>
        <v>180</v>
      </c>
      <c r="I4" s="156">
        <f t="shared" si="0"/>
        <v>200</v>
      </c>
      <c r="J4" s="156">
        <f t="shared" si="0"/>
        <v>220</v>
      </c>
      <c r="K4" s="156">
        <f t="shared" si="0"/>
        <v>240</v>
      </c>
      <c r="L4" s="156">
        <f t="shared" si="0"/>
        <v>270</v>
      </c>
      <c r="M4" s="156">
        <f t="shared" si="0"/>
        <v>300</v>
      </c>
      <c r="N4" s="156">
        <f t="shared" si="0"/>
        <v>330</v>
      </c>
      <c r="O4" s="156">
        <f t="shared" si="0"/>
        <v>360</v>
      </c>
      <c r="P4" s="156">
        <f t="shared" si="0"/>
        <v>390</v>
      </c>
      <c r="Q4" s="156">
        <f t="shared" si="0"/>
        <v>430</v>
      </c>
      <c r="R4" s="156">
        <f t="shared" si="0"/>
        <v>470</v>
      </c>
      <c r="S4" s="156">
        <f t="shared" si="0"/>
        <v>510</v>
      </c>
      <c r="T4" s="156">
        <f t="shared" si="0"/>
        <v>560</v>
      </c>
      <c r="U4" s="156">
        <f t="shared" si="0"/>
        <v>620</v>
      </c>
      <c r="V4" s="156">
        <f t="shared" si="0"/>
        <v>680</v>
      </c>
      <c r="W4" s="156">
        <f t="shared" si="0"/>
        <v>750</v>
      </c>
      <c r="X4" s="156">
        <f t="shared" si="0"/>
        <v>820</v>
      </c>
      <c r="Y4" s="156">
        <f t="shared" si="0"/>
        <v>910</v>
      </c>
      <c r="Z4" s="156">
        <f t="shared" si="0"/>
        <v>1000</v>
      </c>
      <c r="AA4" s="156"/>
      <c r="AB4" s="156"/>
      <c r="AC4" s="156"/>
      <c r="AD4" s="156"/>
      <c r="AE4" s="156"/>
      <c r="AF4" s="156"/>
      <c r="AG4" s="156"/>
      <c r="AH4" s="156"/>
      <c r="AI4" s="156"/>
      <c r="AJ4" s="156"/>
      <c r="AK4" s="156"/>
      <c r="AL4" s="156"/>
      <c r="AM4" s="156"/>
      <c r="AN4" s="156"/>
      <c r="AO4" s="156"/>
      <c r="AP4" s="156"/>
      <c r="AQ4" s="156"/>
      <c r="AR4" s="156"/>
      <c r="AS4" s="156"/>
      <c r="AT4" s="156"/>
      <c r="AU4" s="156"/>
      <c r="AV4" s="156"/>
      <c r="AW4" s="156"/>
      <c r="AX4" s="156"/>
      <c r="AY4" s="156"/>
      <c r="AZ4" s="156"/>
      <c r="BA4" s="156"/>
      <c r="BB4" s="156"/>
      <c r="BC4" s="156"/>
      <c r="BD4" s="156"/>
      <c r="BE4" s="156"/>
      <c r="BF4" s="156"/>
      <c r="BG4" s="156"/>
      <c r="BH4" s="156"/>
      <c r="BI4" s="156"/>
      <c r="BJ4" s="156"/>
      <c r="BK4" s="156"/>
      <c r="BL4" s="156"/>
      <c r="BM4" s="156"/>
      <c r="BN4" s="156"/>
      <c r="BO4" s="156"/>
      <c r="BP4" s="156"/>
      <c r="BQ4" s="156"/>
      <c r="BR4" s="156"/>
      <c r="BS4" s="156"/>
      <c r="BT4" s="156"/>
      <c r="BU4" s="156"/>
      <c r="BV4" s="156"/>
      <c r="BW4" s="156"/>
      <c r="BX4" s="156"/>
      <c r="BY4" s="156"/>
      <c r="BZ4" s="156"/>
      <c r="CA4" s="156"/>
      <c r="CB4" s="156"/>
      <c r="CC4" s="156"/>
      <c r="CD4" s="156"/>
      <c r="CE4" s="156"/>
      <c r="CF4" s="156"/>
      <c r="CG4" s="156"/>
      <c r="CH4" s="156"/>
      <c r="CI4" s="156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L4" s="156"/>
      <c r="DM4" s="156"/>
      <c r="DN4" s="156"/>
      <c r="DO4" s="156"/>
      <c r="DP4" s="156"/>
      <c r="DQ4" s="156"/>
      <c r="DR4" s="156"/>
      <c r="DS4" s="156"/>
      <c r="DT4" s="156"/>
      <c r="DU4" s="156"/>
      <c r="DV4" s="156"/>
      <c r="DW4" s="156"/>
      <c r="DX4" s="156"/>
      <c r="DY4" s="156"/>
      <c r="DZ4" s="156"/>
      <c r="EA4" s="156"/>
      <c r="EB4" s="156"/>
      <c r="EC4" s="156"/>
      <c r="ED4" s="156"/>
      <c r="EE4" s="156"/>
      <c r="EF4" s="156"/>
      <c r="EG4" s="156"/>
      <c r="EH4" s="156"/>
      <c r="EI4" s="156"/>
      <c r="EJ4" s="156"/>
      <c r="EK4" s="156"/>
      <c r="EL4" s="156"/>
      <c r="EM4" s="156"/>
      <c r="EN4" s="156"/>
      <c r="EO4" s="156"/>
      <c r="EP4" s="156"/>
      <c r="EQ4" s="156"/>
      <c r="ER4" s="156"/>
      <c r="ES4" s="156"/>
      <c r="ET4" s="156"/>
      <c r="EU4" s="156"/>
      <c r="EV4" s="156"/>
      <c r="EW4" s="156"/>
      <c r="EX4" s="156"/>
      <c r="EY4" s="156"/>
      <c r="EZ4" s="156"/>
      <c r="FA4" s="156"/>
      <c r="FB4" s="156"/>
      <c r="FC4" s="156"/>
      <c r="FD4" s="156"/>
      <c r="FE4" s="156"/>
      <c r="FF4" s="156"/>
      <c r="FG4" s="156"/>
      <c r="FH4" s="156"/>
      <c r="FI4" s="156"/>
      <c r="FJ4" s="156"/>
      <c r="FK4" s="156"/>
      <c r="FL4" s="156"/>
      <c r="FM4" s="156"/>
      <c r="FN4" s="156"/>
      <c r="FO4" s="156"/>
      <c r="FP4" s="156"/>
      <c r="FQ4" s="156"/>
      <c r="FR4" s="156"/>
      <c r="FS4" s="156"/>
      <c r="FT4" s="156"/>
      <c r="FU4" s="156"/>
      <c r="FV4" s="156"/>
      <c r="FW4" s="156"/>
      <c r="FX4" s="156"/>
      <c r="FY4" s="156"/>
      <c r="FZ4" s="156"/>
      <c r="GA4" s="156"/>
      <c r="GB4" s="156"/>
      <c r="GC4" s="156"/>
      <c r="GD4" s="156"/>
      <c r="GE4" s="156"/>
      <c r="GF4" s="156"/>
      <c r="GG4" s="156"/>
      <c r="GH4" s="156"/>
      <c r="GI4" s="156"/>
      <c r="GJ4" s="156"/>
      <c r="GK4" s="156"/>
      <c r="GL4" s="156"/>
    </row>
    <row r="5" spans="1:194" hidden="1" x14ac:dyDescent="0.25">
      <c r="A5" s="157" t="s">
        <v>156</v>
      </c>
      <c r="B5" s="158">
        <f>ROUND(100*POWER(10,B2/192),0)</f>
        <v>100</v>
      </c>
      <c r="C5" s="158">
        <f t="shared" ref="C5:BN5" si="1">ROUND(100*POWER(10,C2/192),0)</f>
        <v>101</v>
      </c>
      <c r="D5" s="158">
        <f t="shared" si="1"/>
        <v>102</v>
      </c>
      <c r="E5" s="158">
        <f t="shared" si="1"/>
        <v>104</v>
      </c>
      <c r="F5" s="158">
        <f t="shared" si="1"/>
        <v>105</v>
      </c>
      <c r="G5" s="158">
        <f t="shared" si="1"/>
        <v>106</v>
      </c>
      <c r="H5" s="158">
        <f t="shared" si="1"/>
        <v>107</v>
      </c>
      <c r="I5" s="158">
        <f t="shared" si="1"/>
        <v>109</v>
      </c>
      <c r="J5" s="158">
        <f t="shared" si="1"/>
        <v>110</v>
      </c>
      <c r="K5" s="158">
        <f t="shared" si="1"/>
        <v>111</v>
      </c>
      <c r="L5" s="158">
        <f t="shared" si="1"/>
        <v>113</v>
      </c>
      <c r="M5" s="158">
        <f t="shared" si="1"/>
        <v>114</v>
      </c>
      <c r="N5" s="158">
        <f t="shared" si="1"/>
        <v>115</v>
      </c>
      <c r="O5" s="158">
        <f t="shared" si="1"/>
        <v>117</v>
      </c>
      <c r="P5" s="158">
        <f t="shared" si="1"/>
        <v>118</v>
      </c>
      <c r="Q5" s="158">
        <f t="shared" si="1"/>
        <v>120</v>
      </c>
      <c r="R5" s="158">
        <f t="shared" si="1"/>
        <v>121</v>
      </c>
      <c r="S5" s="158">
        <f t="shared" si="1"/>
        <v>123</v>
      </c>
      <c r="T5" s="158">
        <f t="shared" si="1"/>
        <v>124</v>
      </c>
      <c r="U5" s="158">
        <f t="shared" si="1"/>
        <v>126</v>
      </c>
      <c r="V5" s="158">
        <f t="shared" si="1"/>
        <v>127</v>
      </c>
      <c r="W5" s="158">
        <f t="shared" si="1"/>
        <v>129</v>
      </c>
      <c r="X5" s="158">
        <f t="shared" si="1"/>
        <v>130</v>
      </c>
      <c r="Y5" s="158">
        <f t="shared" si="1"/>
        <v>132</v>
      </c>
      <c r="Z5" s="158">
        <f t="shared" si="1"/>
        <v>133</v>
      </c>
      <c r="AA5" s="158">
        <f t="shared" si="1"/>
        <v>135</v>
      </c>
      <c r="AB5" s="158">
        <f t="shared" si="1"/>
        <v>137</v>
      </c>
      <c r="AC5" s="158">
        <f t="shared" si="1"/>
        <v>138</v>
      </c>
      <c r="AD5" s="158">
        <f t="shared" si="1"/>
        <v>140</v>
      </c>
      <c r="AE5" s="158">
        <f t="shared" si="1"/>
        <v>142</v>
      </c>
      <c r="AF5" s="158">
        <f t="shared" si="1"/>
        <v>143</v>
      </c>
      <c r="AG5" s="158">
        <f t="shared" si="1"/>
        <v>145</v>
      </c>
      <c r="AH5" s="158">
        <f t="shared" si="1"/>
        <v>147</v>
      </c>
      <c r="AI5" s="158">
        <f t="shared" si="1"/>
        <v>149</v>
      </c>
      <c r="AJ5" s="158">
        <f t="shared" si="1"/>
        <v>150</v>
      </c>
      <c r="AK5" s="158">
        <f t="shared" si="1"/>
        <v>152</v>
      </c>
      <c r="AL5" s="158">
        <f t="shared" si="1"/>
        <v>154</v>
      </c>
      <c r="AM5" s="158">
        <f t="shared" si="1"/>
        <v>156</v>
      </c>
      <c r="AN5" s="158">
        <f t="shared" si="1"/>
        <v>158</v>
      </c>
      <c r="AO5" s="158">
        <f t="shared" si="1"/>
        <v>160</v>
      </c>
      <c r="AP5" s="158">
        <f t="shared" si="1"/>
        <v>162</v>
      </c>
      <c r="AQ5" s="158">
        <f t="shared" si="1"/>
        <v>164</v>
      </c>
      <c r="AR5" s="158">
        <f t="shared" si="1"/>
        <v>165</v>
      </c>
      <c r="AS5" s="158">
        <f t="shared" si="1"/>
        <v>167</v>
      </c>
      <c r="AT5" s="158">
        <f t="shared" si="1"/>
        <v>169</v>
      </c>
      <c r="AU5" s="158">
        <f t="shared" si="1"/>
        <v>172</v>
      </c>
      <c r="AV5" s="158">
        <f t="shared" si="1"/>
        <v>174</v>
      </c>
      <c r="AW5" s="158">
        <f t="shared" si="1"/>
        <v>176</v>
      </c>
      <c r="AX5" s="158">
        <f t="shared" si="1"/>
        <v>178</v>
      </c>
      <c r="AY5" s="158">
        <f t="shared" si="1"/>
        <v>180</v>
      </c>
      <c r="AZ5" s="158">
        <f t="shared" si="1"/>
        <v>182</v>
      </c>
      <c r="BA5" s="158">
        <f t="shared" si="1"/>
        <v>184</v>
      </c>
      <c r="BB5" s="158">
        <f t="shared" si="1"/>
        <v>187</v>
      </c>
      <c r="BC5" s="158">
        <f t="shared" si="1"/>
        <v>189</v>
      </c>
      <c r="BD5" s="158">
        <f t="shared" si="1"/>
        <v>191</v>
      </c>
      <c r="BE5" s="158">
        <f t="shared" si="1"/>
        <v>193</v>
      </c>
      <c r="BF5" s="158">
        <f t="shared" si="1"/>
        <v>196</v>
      </c>
      <c r="BG5" s="158">
        <f t="shared" si="1"/>
        <v>198</v>
      </c>
      <c r="BH5" s="158">
        <f t="shared" si="1"/>
        <v>200</v>
      </c>
      <c r="BI5" s="158">
        <f t="shared" si="1"/>
        <v>203</v>
      </c>
      <c r="BJ5" s="158">
        <f t="shared" si="1"/>
        <v>205</v>
      </c>
      <c r="BK5" s="158">
        <f t="shared" si="1"/>
        <v>208</v>
      </c>
      <c r="BL5" s="158">
        <f t="shared" si="1"/>
        <v>210</v>
      </c>
      <c r="BM5" s="158">
        <f t="shared" si="1"/>
        <v>213</v>
      </c>
      <c r="BN5" s="158">
        <f t="shared" si="1"/>
        <v>215</v>
      </c>
      <c r="BO5" s="158">
        <f t="shared" ref="BO5:DZ5" si="2">ROUND(100*POWER(10,BO2/192),0)</f>
        <v>218</v>
      </c>
      <c r="BP5" s="158">
        <f t="shared" si="2"/>
        <v>221</v>
      </c>
      <c r="BQ5" s="158">
        <f t="shared" si="2"/>
        <v>223</v>
      </c>
      <c r="BR5" s="158">
        <f t="shared" si="2"/>
        <v>226</v>
      </c>
      <c r="BS5" s="158">
        <f t="shared" si="2"/>
        <v>229</v>
      </c>
      <c r="BT5" s="158">
        <f t="shared" si="2"/>
        <v>232</v>
      </c>
      <c r="BU5" s="158">
        <f t="shared" si="2"/>
        <v>234</v>
      </c>
      <c r="BV5" s="158">
        <f t="shared" si="2"/>
        <v>237</v>
      </c>
      <c r="BW5" s="158">
        <f t="shared" si="2"/>
        <v>240</v>
      </c>
      <c r="BX5" s="158">
        <f t="shared" si="2"/>
        <v>243</v>
      </c>
      <c r="BY5" s="158">
        <f t="shared" si="2"/>
        <v>246</v>
      </c>
      <c r="BZ5" s="158">
        <f t="shared" si="2"/>
        <v>249</v>
      </c>
      <c r="CA5" s="158">
        <f t="shared" si="2"/>
        <v>252</v>
      </c>
      <c r="CB5" s="158">
        <f t="shared" si="2"/>
        <v>255</v>
      </c>
      <c r="CC5" s="158">
        <f t="shared" si="2"/>
        <v>258</v>
      </c>
      <c r="CD5" s="158">
        <f t="shared" si="2"/>
        <v>261</v>
      </c>
      <c r="CE5" s="158">
        <f t="shared" si="2"/>
        <v>264</v>
      </c>
      <c r="CF5" s="158">
        <f t="shared" si="2"/>
        <v>267</v>
      </c>
      <c r="CG5" s="158">
        <f t="shared" si="2"/>
        <v>271</v>
      </c>
      <c r="CH5" s="158">
        <f t="shared" si="2"/>
        <v>274</v>
      </c>
      <c r="CI5" s="158">
        <f t="shared" si="2"/>
        <v>277</v>
      </c>
      <c r="CJ5" s="158">
        <f t="shared" si="2"/>
        <v>280</v>
      </c>
      <c r="CK5" s="158">
        <f t="shared" si="2"/>
        <v>284</v>
      </c>
      <c r="CL5" s="158">
        <f t="shared" si="2"/>
        <v>287</v>
      </c>
      <c r="CM5" s="158">
        <f t="shared" si="2"/>
        <v>291</v>
      </c>
      <c r="CN5" s="158">
        <f t="shared" si="2"/>
        <v>294</v>
      </c>
      <c r="CO5" s="158">
        <f t="shared" si="2"/>
        <v>298</v>
      </c>
      <c r="CP5" s="158">
        <f t="shared" si="2"/>
        <v>301</v>
      </c>
      <c r="CQ5" s="158">
        <f t="shared" si="2"/>
        <v>305</v>
      </c>
      <c r="CR5" s="158">
        <f t="shared" si="2"/>
        <v>309</v>
      </c>
      <c r="CS5" s="158">
        <f t="shared" si="2"/>
        <v>312</v>
      </c>
      <c r="CT5" s="158">
        <f t="shared" si="2"/>
        <v>316</v>
      </c>
      <c r="CU5" s="158">
        <f t="shared" si="2"/>
        <v>320</v>
      </c>
      <c r="CV5" s="158">
        <f t="shared" si="2"/>
        <v>324</v>
      </c>
      <c r="CW5" s="158">
        <f t="shared" si="2"/>
        <v>328</v>
      </c>
      <c r="CX5" s="158">
        <f t="shared" si="2"/>
        <v>332</v>
      </c>
      <c r="CY5" s="158">
        <f t="shared" si="2"/>
        <v>336</v>
      </c>
      <c r="CZ5" s="158">
        <f t="shared" si="2"/>
        <v>340</v>
      </c>
      <c r="DA5" s="158">
        <f t="shared" si="2"/>
        <v>344</v>
      </c>
      <c r="DB5" s="158">
        <f t="shared" si="2"/>
        <v>348</v>
      </c>
      <c r="DC5" s="158">
        <f t="shared" si="2"/>
        <v>352</v>
      </c>
      <c r="DD5" s="158">
        <f t="shared" si="2"/>
        <v>357</v>
      </c>
      <c r="DE5" s="158">
        <f t="shared" si="2"/>
        <v>361</v>
      </c>
      <c r="DF5" s="158">
        <f t="shared" si="2"/>
        <v>365</v>
      </c>
      <c r="DG5" s="158">
        <f t="shared" si="2"/>
        <v>370</v>
      </c>
      <c r="DH5" s="158">
        <f t="shared" si="2"/>
        <v>374</v>
      </c>
      <c r="DI5" s="158">
        <f t="shared" si="2"/>
        <v>379</v>
      </c>
      <c r="DJ5" s="158">
        <f t="shared" si="2"/>
        <v>383</v>
      </c>
      <c r="DK5" s="158">
        <f t="shared" si="2"/>
        <v>388</v>
      </c>
      <c r="DL5" s="158">
        <f t="shared" si="2"/>
        <v>392</v>
      </c>
      <c r="DM5" s="158">
        <f t="shared" si="2"/>
        <v>397</v>
      </c>
      <c r="DN5" s="158">
        <f t="shared" si="2"/>
        <v>402</v>
      </c>
      <c r="DO5" s="158">
        <f t="shared" si="2"/>
        <v>407</v>
      </c>
      <c r="DP5" s="158">
        <f t="shared" si="2"/>
        <v>412</v>
      </c>
      <c r="DQ5" s="158">
        <f t="shared" si="2"/>
        <v>417</v>
      </c>
      <c r="DR5" s="158">
        <f t="shared" si="2"/>
        <v>422</v>
      </c>
      <c r="DS5" s="158">
        <f t="shared" si="2"/>
        <v>427</v>
      </c>
      <c r="DT5" s="158">
        <f t="shared" si="2"/>
        <v>432</v>
      </c>
      <c r="DU5" s="158">
        <f t="shared" si="2"/>
        <v>437</v>
      </c>
      <c r="DV5" s="158">
        <f t="shared" si="2"/>
        <v>442</v>
      </c>
      <c r="DW5" s="158">
        <f t="shared" si="2"/>
        <v>448</v>
      </c>
      <c r="DX5" s="158">
        <f t="shared" si="2"/>
        <v>453</v>
      </c>
      <c r="DY5" s="158">
        <f t="shared" si="2"/>
        <v>459</v>
      </c>
      <c r="DZ5" s="158">
        <f t="shared" si="2"/>
        <v>464</v>
      </c>
      <c r="EA5" s="158">
        <f t="shared" ref="EA5:GL5" si="3">ROUND(100*POWER(10,EA2/192),0)</f>
        <v>470</v>
      </c>
      <c r="EB5" s="158">
        <f t="shared" si="3"/>
        <v>475</v>
      </c>
      <c r="EC5" s="158">
        <f t="shared" si="3"/>
        <v>481</v>
      </c>
      <c r="ED5" s="158">
        <f t="shared" si="3"/>
        <v>487</v>
      </c>
      <c r="EE5" s="158">
        <f t="shared" si="3"/>
        <v>493</v>
      </c>
      <c r="EF5" s="158">
        <f t="shared" si="3"/>
        <v>499</v>
      </c>
      <c r="EG5" s="158">
        <f t="shared" si="3"/>
        <v>505</v>
      </c>
      <c r="EH5" s="158">
        <f t="shared" si="3"/>
        <v>511</v>
      </c>
      <c r="EI5" s="158">
        <f t="shared" si="3"/>
        <v>517</v>
      </c>
      <c r="EJ5" s="158">
        <f t="shared" si="3"/>
        <v>523</v>
      </c>
      <c r="EK5" s="158">
        <f t="shared" si="3"/>
        <v>530</v>
      </c>
      <c r="EL5" s="158">
        <f t="shared" si="3"/>
        <v>536</v>
      </c>
      <c r="EM5" s="158">
        <f t="shared" si="3"/>
        <v>542</v>
      </c>
      <c r="EN5" s="158">
        <f t="shared" si="3"/>
        <v>549</v>
      </c>
      <c r="EO5" s="158">
        <f t="shared" si="3"/>
        <v>556</v>
      </c>
      <c r="EP5" s="158">
        <f t="shared" si="3"/>
        <v>562</v>
      </c>
      <c r="EQ5" s="158">
        <f t="shared" si="3"/>
        <v>569</v>
      </c>
      <c r="ER5" s="158">
        <f t="shared" si="3"/>
        <v>576</v>
      </c>
      <c r="ES5" s="158">
        <f t="shared" si="3"/>
        <v>583</v>
      </c>
      <c r="ET5" s="158">
        <f t="shared" si="3"/>
        <v>590</v>
      </c>
      <c r="EU5" s="158">
        <f t="shared" si="3"/>
        <v>597</v>
      </c>
      <c r="EV5" s="158">
        <f t="shared" si="3"/>
        <v>604</v>
      </c>
      <c r="EW5" s="158">
        <f t="shared" si="3"/>
        <v>612</v>
      </c>
      <c r="EX5" s="158">
        <f t="shared" si="3"/>
        <v>619</v>
      </c>
      <c r="EY5" s="158">
        <f t="shared" si="3"/>
        <v>626</v>
      </c>
      <c r="EZ5" s="158">
        <f t="shared" si="3"/>
        <v>634</v>
      </c>
      <c r="FA5" s="158">
        <f t="shared" si="3"/>
        <v>642</v>
      </c>
      <c r="FB5" s="158">
        <f t="shared" si="3"/>
        <v>649</v>
      </c>
      <c r="FC5" s="158">
        <f t="shared" si="3"/>
        <v>657</v>
      </c>
      <c r="FD5" s="158">
        <f t="shared" si="3"/>
        <v>665</v>
      </c>
      <c r="FE5" s="158">
        <f t="shared" si="3"/>
        <v>673</v>
      </c>
      <c r="FF5" s="158">
        <f t="shared" si="3"/>
        <v>681</v>
      </c>
      <c r="FG5" s="158">
        <f t="shared" si="3"/>
        <v>690</v>
      </c>
      <c r="FH5" s="158">
        <f t="shared" si="3"/>
        <v>698</v>
      </c>
      <c r="FI5" s="158">
        <f t="shared" si="3"/>
        <v>706</v>
      </c>
      <c r="FJ5" s="158">
        <f t="shared" si="3"/>
        <v>715</v>
      </c>
      <c r="FK5" s="158">
        <f t="shared" si="3"/>
        <v>723</v>
      </c>
      <c r="FL5" s="158">
        <f t="shared" si="3"/>
        <v>732</v>
      </c>
      <c r="FM5" s="158">
        <f t="shared" si="3"/>
        <v>741</v>
      </c>
      <c r="FN5" s="158">
        <f t="shared" si="3"/>
        <v>750</v>
      </c>
      <c r="FO5" s="158">
        <f t="shared" si="3"/>
        <v>759</v>
      </c>
      <c r="FP5" s="158">
        <f t="shared" si="3"/>
        <v>768</v>
      </c>
      <c r="FQ5" s="158">
        <f t="shared" si="3"/>
        <v>777</v>
      </c>
      <c r="FR5" s="158">
        <f t="shared" si="3"/>
        <v>787</v>
      </c>
      <c r="FS5" s="158">
        <f t="shared" si="3"/>
        <v>796</v>
      </c>
      <c r="FT5" s="158">
        <f t="shared" si="3"/>
        <v>806</v>
      </c>
      <c r="FU5" s="158">
        <f t="shared" si="3"/>
        <v>816</v>
      </c>
      <c r="FV5" s="158">
        <f t="shared" si="3"/>
        <v>825</v>
      </c>
      <c r="FW5" s="158">
        <f t="shared" si="3"/>
        <v>835</v>
      </c>
      <c r="FX5" s="158">
        <f t="shared" si="3"/>
        <v>845</v>
      </c>
      <c r="FY5" s="158">
        <f t="shared" si="3"/>
        <v>856</v>
      </c>
      <c r="FZ5" s="158">
        <f t="shared" si="3"/>
        <v>866</v>
      </c>
      <c r="GA5" s="158">
        <f t="shared" si="3"/>
        <v>876</v>
      </c>
      <c r="GB5" s="158">
        <f t="shared" si="3"/>
        <v>887</v>
      </c>
      <c r="GC5" s="158">
        <f t="shared" si="3"/>
        <v>898</v>
      </c>
      <c r="GD5" s="158">
        <f t="shared" si="3"/>
        <v>909</v>
      </c>
      <c r="GE5" s="158">
        <f t="shared" si="3"/>
        <v>919</v>
      </c>
      <c r="GF5" s="158">
        <f t="shared" si="3"/>
        <v>931</v>
      </c>
      <c r="GG5" s="158">
        <f t="shared" si="3"/>
        <v>942</v>
      </c>
      <c r="GH5" s="158">
        <f t="shared" si="3"/>
        <v>953</v>
      </c>
      <c r="GI5" s="158">
        <f t="shared" si="3"/>
        <v>965</v>
      </c>
      <c r="GJ5" s="158">
        <f t="shared" si="3"/>
        <v>976</v>
      </c>
      <c r="GK5" s="158">
        <f t="shared" si="3"/>
        <v>988</v>
      </c>
      <c r="GL5" s="158">
        <f t="shared" si="3"/>
        <v>1000</v>
      </c>
    </row>
    <row r="6" spans="1:194" hidden="1" x14ac:dyDescent="0.25">
      <c r="A6" s="157" t="s">
        <v>157</v>
      </c>
      <c r="B6" s="156">
        <f>IF(MOD(B2,192/$A$7)=0,B5,9999)</f>
        <v>100</v>
      </c>
      <c r="C6" s="156">
        <f t="shared" ref="C6:BN6" si="4">IF(MOD(C2,192/$A$7)=0,C5,9999)</f>
        <v>9999</v>
      </c>
      <c r="D6" s="156">
        <f t="shared" si="4"/>
        <v>9999</v>
      </c>
      <c r="E6" s="156">
        <f t="shared" si="4"/>
        <v>9999</v>
      </c>
      <c r="F6" s="156">
        <f t="shared" si="4"/>
        <v>105</v>
      </c>
      <c r="G6" s="156">
        <f t="shared" si="4"/>
        <v>9999</v>
      </c>
      <c r="H6" s="156">
        <f t="shared" si="4"/>
        <v>9999</v>
      </c>
      <c r="I6" s="156">
        <f t="shared" si="4"/>
        <v>9999</v>
      </c>
      <c r="J6" s="156">
        <f t="shared" si="4"/>
        <v>110</v>
      </c>
      <c r="K6" s="156">
        <f t="shared" si="4"/>
        <v>9999</v>
      </c>
      <c r="L6" s="156">
        <f t="shared" si="4"/>
        <v>9999</v>
      </c>
      <c r="M6" s="156">
        <f t="shared" si="4"/>
        <v>9999</v>
      </c>
      <c r="N6" s="156">
        <f t="shared" si="4"/>
        <v>115</v>
      </c>
      <c r="O6" s="156">
        <f t="shared" si="4"/>
        <v>9999</v>
      </c>
      <c r="P6" s="156">
        <f t="shared" si="4"/>
        <v>9999</v>
      </c>
      <c r="Q6" s="156">
        <f t="shared" si="4"/>
        <v>9999</v>
      </c>
      <c r="R6" s="156">
        <f t="shared" si="4"/>
        <v>121</v>
      </c>
      <c r="S6" s="156">
        <f t="shared" si="4"/>
        <v>9999</v>
      </c>
      <c r="T6" s="156">
        <f t="shared" si="4"/>
        <v>9999</v>
      </c>
      <c r="U6" s="156">
        <f t="shared" si="4"/>
        <v>9999</v>
      </c>
      <c r="V6" s="156">
        <f t="shared" si="4"/>
        <v>127</v>
      </c>
      <c r="W6" s="156">
        <f t="shared" si="4"/>
        <v>9999</v>
      </c>
      <c r="X6" s="156">
        <f t="shared" si="4"/>
        <v>9999</v>
      </c>
      <c r="Y6" s="156">
        <f t="shared" si="4"/>
        <v>9999</v>
      </c>
      <c r="Z6" s="156">
        <f t="shared" si="4"/>
        <v>133</v>
      </c>
      <c r="AA6" s="156">
        <f t="shared" si="4"/>
        <v>9999</v>
      </c>
      <c r="AB6" s="156">
        <f t="shared" si="4"/>
        <v>9999</v>
      </c>
      <c r="AC6" s="156">
        <f t="shared" si="4"/>
        <v>9999</v>
      </c>
      <c r="AD6" s="156">
        <f t="shared" si="4"/>
        <v>140</v>
      </c>
      <c r="AE6" s="156">
        <f t="shared" si="4"/>
        <v>9999</v>
      </c>
      <c r="AF6" s="156">
        <f t="shared" si="4"/>
        <v>9999</v>
      </c>
      <c r="AG6" s="156">
        <f t="shared" si="4"/>
        <v>9999</v>
      </c>
      <c r="AH6" s="156">
        <f t="shared" si="4"/>
        <v>147</v>
      </c>
      <c r="AI6" s="156">
        <f t="shared" si="4"/>
        <v>9999</v>
      </c>
      <c r="AJ6" s="156">
        <f t="shared" si="4"/>
        <v>9999</v>
      </c>
      <c r="AK6" s="156">
        <f t="shared" si="4"/>
        <v>9999</v>
      </c>
      <c r="AL6" s="156">
        <f t="shared" si="4"/>
        <v>154</v>
      </c>
      <c r="AM6" s="156">
        <f t="shared" si="4"/>
        <v>9999</v>
      </c>
      <c r="AN6" s="156">
        <f t="shared" si="4"/>
        <v>9999</v>
      </c>
      <c r="AO6" s="156">
        <f t="shared" si="4"/>
        <v>9999</v>
      </c>
      <c r="AP6" s="156">
        <f t="shared" si="4"/>
        <v>162</v>
      </c>
      <c r="AQ6" s="156">
        <f t="shared" si="4"/>
        <v>9999</v>
      </c>
      <c r="AR6" s="156">
        <f t="shared" si="4"/>
        <v>9999</v>
      </c>
      <c r="AS6" s="156">
        <f t="shared" si="4"/>
        <v>9999</v>
      </c>
      <c r="AT6" s="156">
        <f t="shared" si="4"/>
        <v>169</v>
      </c>
      <c r="AU6" s="156">
        <f t="shared" si="4"/>
        <v>9999</v>
      </c>
      <c r="AV6" s="156">
        <f t="shared" si="4"/>
        <v>9999</v>
      </c>
      <c r="AW6" s="156">
        <f t="shared" si="4"/>
        <v>9999</v>
      </c>
      <c r="AX6" s="156">
        <f t="shared" si="4"/>
        <v>178</v>
      </c>
      <c r="AY6" s="156">
        <f t="shared" si="4"/>
        <v>9999</v>
      </c>
      <c r="AZ6" s="156">
        <f t="shared" si="4"/>
        <v>9999</v>
      </c>
      <c r="BA6" s="156">
        <f t="shared" si="4"/>
        <v>9999</v>
      </c>
      <c r="BB6" s="156">
        <f t="shared" si="4"/>
        <v>187</v>
      </c>
      <c r="BC6" s="156">
        <f t="shared" si="4"/>
        <v>9999</v>
      </c>
      <c r="BD6" s="156">
        <f t="shared" si="4"/>
        <v>9999</v>
      </c>
      <c r="BE6" s="156">
        <f t="shared" si="4"/>
        <v>9999</v>
      </c>
      <c r="BF6" s="156">
        <f t="shared" si="4"/>
        <v>196</v>
      </c>
      <c r="BG6" s="156">
        <f t="shared" si="4"/>
        <v>9999</v>
      </c>
      <c r="BH6" s="156">
        <f t="shared" si="4"/>
        <v>9999</v>
      </c>
      <c r="BI6" s="156">
        <f t="shared" si="4"/>
        <v>9999</v>
      </c>
      <c r="BJ6" s="156">
        <f t="shared" si="4"/>
        <v>205</v>
      </c>
      <c r="BK6" s="156">
        <f t="shared" si="4"/>
        <v>9999</v>
      </c>
      <c r="BL6" s="156">
        <f t="shared" si="4"/>
        <v>9999</v>
      </c>
      <c r="BM6" s="156">
        <f t="shared" si="4"/>
        <v>9999</v>
      </c>
      <c r="BN6" s="156">
        <f t="shared" si="4"/>
        <v>215</v>
      </c>
      <c r="BO6" s="156">
        <f t="shared" ref="BO6:DZ6" si="5">IF(MOD(BO2,192/$A$7)=0,BO5,9999)</f>
        <v>9999</v>
      </c>
      <c r="BP6" s="156">
        <f t="shared" si="5"/>
        <v>9999</v>
      </c>
      <c r="BQ6" s="156">
        <f t="shared" si="5"/>
        <v>9999</v>
      </c>
      <c r="BR6" s="156">
        <f t="shared" si="5"/>
        <v>226</v>
      </c>
      <c r="BS6" s="156">
        <f t="shared" si="5"/>
        <v>9999</v>
      </c>
      <c r="BT6" s="156">
        <f t="shared" si="5"/>
        <v>9999</v>
      </c>
      <c r="BU6" s="156">
        <f t="shared" si="5"/>
        <v>9999</v>
      </c>
      <c r="BV6" s="156">
        <f t="shared" si="5"/>
        <v>237</v>
      </c>
      <c r="BW6" s="156">
        <f t="shared" si="5"/>
        <v>9999</v>
      </c>
      <c r="BX6" s="156">
        <f t="shared" si="5"/>
        <v>9999</v>
      </c>
      <c r="BY6" s="156">
        <f t="shared" si="5"/>
        <v>9999</v>
      </c>
      <c r="BZ6" s="156">
        <f t="shared" si="5"/>
        <v>249</v>
      </c>
      <c r="CA6" s="156">
        <f t="shared" si="5"/>
        <v>9999</v>
      </c>
      <c r="CB6" s="156">
        <f t="shared" si="5"/>
        <v>9999</v>
      </c>
      <c r="CC6" s="156">
        <f t="shared" si="5"/>
        <v>9999</v>
      </c>
      <c r="CD6" s="156">
        <f t="shared" si="5"/>
        <v>261</v>
      </c>
      <c r="CE6" s="156">
        <f t="shared" si="5"/>
        <v>9999</v>
      </c>
      <c r="CF6" s="156">
        <f t="shared" si="5"/>
        <v>9999</v>
      </c>
      <c r="CG6" s="156">
        <f t="shared" si="5"/>
        <v>9999</v>
      </c>
      <c r="CH6" s="156">
        <f t="shared" si="5"/>
        <v>274</v>
      </c>
      <c r="CI6" s="156">
        <f t="shared" si="5"/>
        <v>9999</v>
      </c>
      <c r="CJ6" s="156">
        <f t="shared" si="5"/>
        <v>9999</v>
      </c>
      <c r="CK6" s="156">
        <f t="shared" si="5"/>
        <v>9999</v>
      </c>
      <c r="CL6" s="156">
        <f t="shared" si="5"/>
        <v>287</v>
      </c>
      <c r="CM6" s="156">
        <f t="shared" si="5"/>
        <v>9999</v>
      </c>
      <c r="CN6" s="156">
        <f t="shared" si="5"/>
        <v>9999</v>
      </c>
      <c r="CO6" s="156">
        <f t="shared" si="5"/>
        <v>9999</v>
      </c>
      <c r="CP6" s="156">
        <f t="shared" si="5"/>
        <v>301</v>
      </c>
      <c r="CQ6" s="156">
        <f t="shared" si="5"/>
        <v>9999</v>
      </c>
      <c r="CR6" s="156">
        <f t="shared" si="5"/>
        <v>9999</v>
      </c>
      <c r="CS6" s="156">
        <f t="shared" si="5"/>
        <v>9999</v>
      </c>
      <c r="CT6" s="156">
        <f t="shared" si="5"/>
        <v>316</v>
      </c>
      <c r="CU6" s="156">
        <f t="shared" si="5"/>
        <v>9999</v>
      </c>
      <c r="CV6" s="156">
        <f t="shared" si="5"/>
        <v>9999</v>
      </c>
      <c r="CW6" s="156">
        <f t="shared" si="5"/>
        <v>9999</v>
      </c>
      <c r="CX6" s="156">
        <f t="shared" si="5"/>
        <v>332</v>
      </c>
      <c r="CY6" s="156">
        <f t="shared" si="5"/>
        <v>9999</v>
      </c>
      <c r="CZ6" s="156">
        <f t="shared" si="5"/>
        <v>9999</v>
      </c>
      <c r="DA6" s="156">
        <f t="shared" si="5"/>
        <v>9999</v>
      </c>
      <c r="DB6" s="156">
        <f t="shared" si="5"/>
        <v>348</v>
      </c>
      <c r="DC6" s="156">
        <f t="shared" si="5"/>
        <v>9999</v>
      </c>
      <c r="DD6" s="156">
        <f t="shared" si="5"/>
        <v>9999</v>
      </c>
      <c r="DE6" s="156">
        <f t="shared" si="5"/>
        <v>9999</v>
      </c>
      <c r="DF6" s="156">
        <f t="shared" si="5"/>
        <v>365</v>
      </c>
      <c r="DG6" s="156">
        <f t="shared" si="5"/>
        <v>9999</v>
      </c>
      <c r="DH6" s="156">
        <f t="shared" si="5"/>
        <v>9999</v>
      </c>
      <c r="DI6" s="156">
        <f t="shared" si="5"/>
        <v>9999</v>
      </c>
      <c r="DJ6" s="156">
        <f t="shared" si="5"/>
        <v>383</v>
      </c>
      <c r="DK6" s="156">
        <f t="shared" si="5"/>
        <v>9999</v>
      </c>
      <c r="DL6" s="156">
        <f t="shared" si="5"/>
        <v>9999</v>
      </c>
      <c r="DM6" s="156">
        <f t="shared" si="5"/>
        <v>9999</v>
      </c>
      <c r="DN6" s="156">
        <f t="shared" si="5"/>
        <v>402</v>
      </c>
      <c r="DO6" s="156">
        <f t="shared" si="5"/>
        <v>9999</v>
      </c>
      <c r="DP6" s="156">
        <f t="shared" si="5"/>
        <v>9999</v>
      </c>
      <c r="DQ6" s="156">
        <f t="shared" si="5"/>
        <v>9999</v>
      </c>
      <c r="DR6" s="156">
        <f t="shared" si="5"/>
        <v>422</v>
      </c>
      <c r="DS6" s="156">
        <f t="shared" si="5"/>
        <v>9999</v>
      </c>
      <c r="DT6" s="156">
        <f t="shared" si="5"/>
        <v>9999</v>
      </c>
      <c r="DU6" s="156">
        <f t="shared" si="5"/>
        <v>9999</v>
      </c>
      <c r="DV6" s="156">
        <f t="shared" si="5"/>
        <v>442</v>
      </c>
      <c r="DW6" s="156">
        <f t="shared" si="5"/>
        <v>9999</v>
      </c>
      <c r="DX6" s="156">
        <f t="shared" si="5"/>
        <v>9999</v>
      </c>
      <c r="DY6" s="156">
        <f t="shared" si="5"/>
        <v>9999</v>
      </c>
      <c r="DZ6" s="156">
        <f t="shared" si="5"/>
        <v>464</v>
      </c>
      <c r="EA6" s="156">
        <f t="shared" ref="EA6:GL6" si="6">IF(MOD(EA2,192/$A$7)=0,EA5,9999)</f>
        <v>9999</v>
      </c>
      <c r="EB6" s="156">
        <f t="shared" si="6"/>
        <v>9999</v>
      </c>
      <c r="EC6" s="156">
        <f t="shared" si="6"/>
        <v>9999</v>
      </c>
      <c r="ED6" s="156">
        <f t="shared" si="6"/>
        <v>487</v>
      </c>
      <c r="EE6" s="156">
        <f t="shared" si="6"/>
        <v>9999</v>
      </c>
      <c r="EF6" s="156">
        <f t="shared" si="6"/>
        <v>9999</v>
      </c>
      <c r="EG6" s="156">
        <f t="shared" si="6"/>
        <v>9999</v>
      </c>
      <c r="EH6" s="156">
        <f t="shared" si="6"/>
        <v>511</v>
      </c>
      <c r="EI6" s="156">
        <f t="shared" si="6"/>
        <v>9999</v>
      </c>
      <c r="EJ6" s="156">
        <f t="shared" si="6"/>
        <v>9999</v>
      </c>
      <c r="EK6" s="156">
        <f t="shared" si="6"/>
        <v>9999</v>
      </c>
      <c r="EL6" s="156">
        <f t="shared" si="6"/>
        <v>536</v>
      </c>
      <c r="EM6" s="156">
        <f t="shared" si="6"/>
        <v>9999</v>
      </c>
      <c r="EN6" s="156">
        <f t="shared" si="6"/>
        <v>9999</v>
      </c>
      <c r="EO6" s="156">
        <f t="shared" si="6"/>
        <v>9999</v>
      </c>
      <c r="EP6" s="156">
        <f t="shared" si="6"/>
        <v>562</v>
      </c>
      <c r="EQ6" s="156">
        <f t="shared" si="6"/>
        <v>9999</v>
      </c>
      <c r="ER6" s="156">
        <f t="shared" si="6"/>
        <v>9999</v>
      </c>
      <c r="ES6" s="156">
        <f t="shared" si="6"/>
        <v>9999</v>
      </c>
      <c r="ET6" s="156">
        <f t="shared" si="6"/>
        <v>590</v>
      </c>
      <c r="EU6" s="156">
        <f t="shared" si="6"/>
        <v>9999</v>
      </c>
      <c r="EV6" s="156">
        <f t="shared" si="6"/>
        <v>9999</v>
      </c>
      <c r="EW6" s="156">
        <f t="shared" si="6"/>
        <v>9999</v>
      </c>
      <c r="EX6" s="156">
        <f t="shared" si="6"/>
        <v>619</v>
      </c>
      <c r="EY6" s="156">
        <f t="shared" si="6"/>
        <v>9999</v>
      </c>
      <c r="EZ6" s="156">
        <f t="shared" si="6"/>
        <v>9999</v>
      </c>
      <c r="FA6" s="156">
        <f t="shared" si="6"/>
        <v>9999</v>
      </c>
      <c r="FB6" s="156">
        <f t="shared" si="6"/>
        <v>649</v>
      </c>
      <c r="FC6" s="156">
        <f t="shared" si="6"/>
        <v>9999</v>
      </c>
      <c r="FD6" s="156">
        <f t="shared" si="6"/>
        <v>9999</v>
      </c>
      <c r="FE6" s="156">
        <f t="shared" si="6"/>
        <v>9999</v>
      </c>
      <c r="FF6" s="156">
        <f t="shared" si="6"/>
        <v>681</v>
      </c>
      <c r="FG6" s="156">
        <f t="shared" si="6"/>
        <v>9999</v>
      </c>
      <c r="FH6" s="156">
        <f t="shared" si="6"/>
        <v>9999</v>
      </c>
      <c r="FI6" s="156">
        <f t="shared" si="6"/>
        <v>9999</v>
      </c>
      <c r="FJ6" s="156">
        <f t="shared" si="6"/>
        <v>715</v>
      </c>
      <c r="FK6" s="156">
        <f t="shared" si="6"/>
        <v>9999</v>
      </c>
      <c r="FL6" s="156">
        <f t="shared" si="6"/>
        <v>9999</v>
      </c>
      <c r="FM6" s="156">
        <f t="shared" si="6"/>
        <v>9999</v>
      </c>
      <c r="FN6" s="156">
        <f t="shared" si="6"/>
        <v>750</v>
      </c>
      <c r="FO6" s="156">
        <f t="shared" si="6"/>
        <v>9999</v>
      </c>
      <c r="FP6" s="156">
        <f t="shared" si="6"/>
        <v>9999</v>
      </c>
      <c r="FQ6" s="156">
        <f t="shared" si="6"/>
        <v>9999</v>
      </c>
      <c r="FR6" s="156">
        <f t="shared" si="6"/>
        <v>787</v>
      </c>
      <c r="FS6" s="156">
        <f t="shared" si="6"/>
        <v>9999</v>
      </c>
      <c r="FT6" s="156">
        <f t="shared" si="6"/>
        <v>9999</v>
      </c>
      <c r="FU6" s="156">
        <f t="shared" si="6"/>
        <v>9999</v>
      </c>
      <c r="FV6" s="156">
        <f t="shared" si="6"/>
        <v>825</v>
      </c>
      <c r="FW6" s="156">
        <f t="shared" si="6"/>
        <v>9999</v>
      </c>
      <c r="FX6" s="156">
        <f t="shared" si="6"/>
        <v>9999</v>
      </c>
      <c r="FY6" s="156">
        <f t="shared" si="6"/>
        <v>9999</v>
      </c>
      <c r="FZ6" s="156">
        <f t="shared" si="6"/>
        <v>866</v>
      </c>
      <c r="GA6" s="156">
        <f t="shared" si="6"/>
        <v>9999</v>
      </c>
      <c r="GB6" s="156">
        <f t="shared" si="6"/>
        <v>9999</v>
      </c>
      <c r="GC6" s="156">
        <f t="shared" si="6"/>
        <v>9999</v>
      </c>
      <c r="GD6" s="156">
        <f t="shared" si="6"/>
        <v>909</v>
      </c>
      <c r="GE6" s="156">
        <f t="shared" si="6"/>
        <v>9999</v>
      </c>
      <c r="GF6" s="156">
        <f t="shared" si="6"/>
        <v>9999</v>
      </c>
      <c r="GG6" s="156">
        <f t="shared" si="6"/>
        <v>9999</v>
      </c>
      <c r="GH6" s="156">
        <f t="shared" si="6"/>
        <v>953</v>
      </c>
      <c r="GI6" s="156">
        <f t="shared" si="6"/>
        <v>9999</v>
      </c>
      <c r="GJ6" s="156">
        <f t="shared" si="6"/>
        <v>9999</v>
      </c>
      <c r="GK6" s="156">
        <f t="shared" si="6"/>
        <v>9999</v>
      </c>
      <c r="GL6" s="156">
        <f t="shared" si="6"/>
        <v>1000</v>
      </c>
    </row>
    <row r="7" spans="1:194" ht="14.4" x14ac:dyDescent="0.3">
      <c r="A7" s="227">
        <f>'Задание и расчет'!U131</f>
        <v>48</v>
      </c>
      <c r="B7" s="160" t="s">
        <v>158</v>
      </c>
      <c r="C7" s="160"/>
      <c r="D7" s="161"/>
      <c r="E7" s="161"/>
      <c r="F7" s="161"/>
      <c r="G7" s="161"/>
      <c r="H7" s="161"/>
      <c r="I7" s="161"/>
      <c r="J7" s="161"/>
      <c r="K7" s="161"/>
      <c r="L7" s="161"/>
      <c r="M7" s="161"/>
      <c r="N7" s="161"/>
      <c r="O7" s="161"/>
      <c r="P7" s="161"/>
      <c r="Q7" s="161"/>
      <c r="R7" s="161"/>
      <c r="S7" s="161"/>
      <c r="T7" s="161"/>
      <c r="U7" s="161"/>
    </row>
    <row r="8" spans="1:194" ht="14.4" x14ac:dyDescent="0.3">
      <c r="A8" s="227">
        <f>'Задание и расчет'!U132</f>
        <v>1</v>
      </c>
      <c r="B8" s="162" t="s">
        <v>159</v>
      </c>
      <c r="C8" s="162"/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161"/>
      <c r="Q8" s="161"/>
      <c r="R8" s="161"/>
      <c r="S8" s="161"/>
      <c r="T8" s="161"/>
      <c r="U8" s="161"/>
      <c r="V8" s="161"/>
      <c r="W8" s="161"/>
      <c r="X8" s="161"/>
      <c r="Y8" s="161"/>
      <c r="Z8" s="161"/>
      <c r="AA8" s="161"/>
      <c r="AB8" s="161"/>
      <c r="AC8" s="161"/>
      <c r="AD8" s="161"/>
      <c r="AE8" s="161"/>
      <c r="AF8" s="161"/>
      <c r="AG8" s="161"/>
      <c r="AH8" s="161"/>
      <c r="AI8" s="161"/>
    </row>
    <row r="9" spans="1:194" x14ac:dyDescent="0.25">
      <c r="A9" s="163" t="s">
        <v>160</v>
      </c>
      <c r="B9" s="197"/>
      <c r="D9" s="163" t="s">
        <v>161</v>
      </c>
      <c r="E9" s="164"/>
      <c r="G9" s="163" t="s">
        <v>162</v>
      </c>
      <c r="H9" s="215" t="s">
        <v>192</v>
      </c>
      <c r="I9" s="216" t="s">
        <v>32</v>
      </c>
      <c r="J9" s="151" t="s">
        <v>94</v>
      </c>
      <c r="K9" s="217" t="s">
        <v>163</v>
      </c>
      <c r="L9" s="215" t="s">
        <v>193</v>
      </c>
      <c r="M9" s="216" t="s">
        <v>32</v>
      </c>
      <c r="O9" s="172" t="s">
        <v>194</v>
      </c>
      <c r="P9" s="218"/>
      <c r="Q9" s="174" t="s">
        <v>32</v>
      </c>
      <c r="R9" s="174"/>
      <c r="S9" s="219"/>
      <c r="T9" s="166"/>
      <c r="U9" s="166" t="s">
        <v>164</v>
      </c>
      <c r="V9" s="166"/>
      <c r="W9" s="166"/>
      <c r="X9" s="165"/>
      <c r="Y9" s="178" t="s">
        <v>165</v>
      </c>
      <c r="AA9" s="167"/>
    </row>
    <row r="10" spans="1:194" ht="13.8" x14ac:dyDescent="0.3">
      <c r="A10" s="168" t="s">
        <v>166</v>
      </c>
      <c r="B10" s="220" t="s">
        <v>167</v>
      </c>
      <c r="C10" s="169" t="s">
        <v>168</v>
      </c>
      <c r="D10" s="170" t="s">
        <v>169</v>
      </c>
      <c r="E10" s="170" t="s">
        <v>170</v>
      </c>
      <c r="G10" s="171" t="s">
        <v>195</v>
      </c>
      <c r="H10" s="215" t="s">
        <v>196</v>
      </c>
      <c r="I10" s="216" t="s">
        <v>171</v>
      </c>
      <c r="J10" s="151" t="s">
        <v>94</v>
      </c>
      <c r="K10" s="171" t="s">
        <v>195</v>
      </c>
      <c r="L10" s="215" t="s">
        <v>196</v>
      </c>
      <c r="M10" s="216" t="s">
        <v>171</v>
      </c>
      <c r="O10" s="172" t="s">
        <v>197</v>
      </c>
      <c r="P10" s="173" t="s">
        <v>198</v>
      </c>
      <c r="Q10" s="174" t="s">
        <v>171</v>
      </c>
      <c r="R10" s="174" t="s">
        <v>138</v>
      </c>
      <c r="S10" s="175" t="s">
        <v>172</v>
      </c>
      <c r="T10" s="176" t="s">
        <v>14</v>
      </c>
      <c r="U10" s="176" t="s">
        <v>173</v>
      </c>
      <c r="V10" s="176" t="s">
        <v>174</v>
      </c>
      <c r="W10" s="176" t="s">
        <v>175</v>
      </c>
      <c r="X10" s="177" t="s">
        <v>176</v>
      </c>
      <c r="Y10" s="178" t="s">
        <v>177</v>
      </c>
      <c r="Z10" s="179"/>
      <c r="AA10" s="179"/>
    </row>
    <row r="11" spans="1:194" ht="13.8" thickBot="1" x14ac:dyDescent="0.3">
      <c r="A11" s="180" t="s">
        <v>178</v>
      </c>
      <c r="B11" s="221" t="s">
        <v>179</v>
      </c>
      <c r="C11" s="181" t="s">
        <v>180</v>
      </c>
      <c r="D11" s="182" t="s">
        <v>181</v>
      </c>
      <c r="E11" s="182" t="s">
        <v>182</v>
      </c>
      <c r="F11" s="183"/>
      <c r="G11" s="222" t="s">
        <v>199</v>
      </c>
      <c r="H11" s="223" t="s">
        <v>178</v>
      </c>
      <c r="I11" s="224" t="s">
        <v>183</v>
      </c>
      <c r="J11" s="183"/>
      <c r="K11" s="222" t="s">
        <v>199</v>
      </c>
      <c r="L11" s="223" t="s">
        <v>178</v>
      </c>
      <c r="M11" s="224" t="s">
        <v>183</v>
      </c>
      <c r="N11" s="183"/>
      <c r="O11" s="184" t="s">
        <v>200</v>
      </c>
      <c r="P11" s="185" t="s">
        <v>201</v>
      </c>
      <c r="Q11" s="186" t="s">
        <v>183</v>
      </c>
      <c r="R11" s="186" t="s">
        <v>183</v>
      </c>
      <c r="S11" s="187" t="s">
        <v>183</v>
      </c>
      <c r="T11" s="188" t="s">
        <v>202</v>
      </c>
      <c r="U11" s="188" t="s">
        <v>184</v>
      </c>
      <c r="V11" s="188" t="s">
        <v>184</v>
      </c>
      <c r="W11" s="188" t="s">
        <v>185</v>
      </c>
      <c r="X11" s="189" t="s">
        <v>185</v>
      </c>
      <c r="Y11" s="190" t="s">
        <v>178</v>
      </c>
    </row>
    <row r="12" spans="1:194" ht="13.8" thickTop="1" x14ac:dyDescent="0.25">
      <c r="A12" s="159">
        <f>'Задание и расчет'!M135</f>
        <v>0</v>
      </c>
      <c r="B12" s="225">
        <v>1</v>
      </c>
      <c r="C12" s="169">
        <f>IF(A12&gt;=0.000001,A12,0.000001)</f>
        <v>9.9999999999999995E-7</v>
      </c>
      <c r="D12" s="170">
        <f t="shared" ref="D12:D75" si="7">POWER(10,2-INT(LOG10(C12)))</f>
        <v>100000000</v>
      </c>
      <c r="E12" s="170">
        <f t="shared" ref="E12:E75" si="8">C12*D12</f>
        <v>100</v>
      </c>
      <c r="G12" s="171" cm="1">
        <f t="array" ref="G12">MAX(IF(MIN(ABS(LN(B$4:Z$4/E12)))=ABS(LN(B$4:Z$4/E12)),B$4:Z$4,-9999))</f>
        <v>100</v>
      </c>
      <c r="H12" s="215">
        <f>G12/D12</f>
        <v>9.9999999999999995E-7</v>
      </c>
      <c r="I12" s="226">
        <f>100*ABS(C12-H12)/C12</f>
        <v>0</v>
      </c>
      <c r="K12" s="171" cm="1">
        <f t="array" ref="K12">MAX(IF(MIN(ABS(LN(B$6:GL$6/E12)))=ABS(LN(B$6:GL$6/E12)),B$6:GL$6,-9999))</f>
        <v>100</v>
      </c>
      <c r="L12" s="215">
        <f t="shared" ref="L12:L75" si="9">K12/D12</f>
        <v>9.9999999999999995E-7</v>
      </c>
      <c r="M12" s="226">
        <f t="shared" ref="M12:M75" si="10">100*ABS(C12-L12)/C12</f>
        <v>0</v>
      </c>
      <c r="O12" s="172">
        <f t="shared" ref="O12:O75" si="11">IF($A$7&lt;=24,H12,L12)</f>
        <v>9.9999999999999995E-7</v>
      </c>
      <c r="P12" s="173">
        <f>IF(AND($A$7&gt;=48,$A$8&gt;0.5,I12&lt;M12),H12,O12)</f>
        <v>9.9999999999999995E-7</v>
      </c>
      <c r="Q12" s="191">
        <f>100*ABS(C12-P12)/C12</f>
        <v>0</v>
      </c>
      <c r="R12" s="192">
        <f>MAX(Q12:Q116)</f>
        <v>0.41410281359985146</v>
      </c>
      <c r="S12" s="175">
        <f>100*(POWER(10,0.5/A7)-1)</f>
        <v>2.4275221381592216</v>
      </c>
      <c r="T12" s="193">
        <f>3*INT(LOG10(P12)/3)</f>
        <v>-6</v>
      </c>
      <c r="U12" s="193">
        <f>P12/POWER(10,T12)</f>
        <v>1</v>
      </c>
      <c r="V12" s="193">
        <f t="shared" ref="V12:V75" si="12">INT(LOG10(U12))</f>
        <v>0</v>
      </c>
      <c r="W12" s="194" t="str">
        <f t="shared" ref="W12:W75" si="13">IF(V12=0,TEXT(U12,"#.00"),IF(V12=1,TEXT(U12,"##.0"),TEXT(U12,"###")))</f>
        <v>1.00</v>
      </c>
      <c r="X12" s="195" t="str">
        <f>IF(T12=9,"Г",IF(T12=6,"M",IF(T12=3,"к",IF(T12=0,"",IF(T12=-3,"m",IF(T12=-6,"u","_"))))))</f>
        <v>u</v>
      </c>
      <c r="Y12" s="196" t="str">
        <f>_xlfn.CONCAT(W12,X12)</f>
        <v>1.00u</v>
      </c>
    </row>
    <row r="13" spans="1:194" x14ac:dyDescent="0.25">
      <c r="A13" s="159">
        <f>'Задание и расчет'!M136</f>
        <v>562.34132519035018</v>
      </c>
      <c r="B13" s="225">
        <v>2</v>
      </c>
      <c r="C13" s="169">
        <f t="shared" ref="C13:C76" si="14">IF(A13&gt;=0.000001,A13,0.000001)</f>
        <v>562.34132519035018</v>
      </c>
      <c r="D13" s="170">
        <f t="shared" si="7"/>
        <v>1</v>
      </c>
      <c r="E13" s="170">
        <f t="shared" si="8"/>
        <v>562.34132519035018</v>
      </c>
      <c r="G13" s="171" cm="1">
        <f t="array" ref="G13">MAX(IF(MIN(ABS(LN(B$4:Z$4/E13)))=ABS(LN(B$4:Z$4/E13)),B$4:Z$4,-9999))</f>
        <v>560</v>
      </c>
      <c r="H13" s="215">
        <f t="shared" ref="H13:H76" si="15">G13/D13</f>
        <v>560</v>
      </c>
      <c r="I13" s="226">
        <f t="shared" ref="I13:I76" si="16">100*ABS(C13-H13)/C13</f>
        <v>0.41635303782051714</v>
      </c>
      <c r="K13" s="171" cm="1">
        <f t="array" ref="K13">MAX(IF(MIN(ABS(LN(B$6:GL$6/E13)))=ABS(LN(B$6:GL$6/E13)),B$6:GL$6,-9999))</f>
        <v>562</v>
      </c>
      <c r="L13" s="215">
        <f t="shared" si="9"/>
        <v>562</v>
      </c>
      <c r="M13" s="226">
        <f t="shared" si="10"/>
        <v>6.0697155812733272E-2</v>
      </c>
      <c r="O13" s="172">
        <f t="shared" si="11"/>
        <v>562</v>
      </c>
      <c r="P13" s="173">
        <f t="shared" ref="P13:P76" si="17">IF(AND($A$7&gt;=48,$A$8&gt;0.5,I13&lt;M13),H13,O13)</f>
        <v>562</v>
      </c>
      <c r="Q13" s="191">
        <f t="shared" ref="Q13:Q76" si="18">100*ABS(C13-P13)/C13</f>
        <v>6.0697155812733272E-2</v>
      </c>
      <c r="S13" s="197"/>
      <c r="T13" s="193">
        <f t="shared" ref="T13:T76" si="19">3*INT(LOG10(P13)/3)</f>
        <v>0</v>
      </c>
      <c r="U13" s="193">
        <f t="shared" ref="U13:U76" si="20">P13/POWER(10,T13)</f>
        <v>562</v>
      </c>
      <c r="V13" s="193">
        <f t="shared" si="12"/>
        <v>2</v>
      </c>
      <c r="W13" s="194" t="str">
        <f t="shared" si="13"/>
        <v>562</v>
      </c>
      <c r="X13" s="195" t="str">
        <f t="shared" ref="X13:X76" si="21">IF(T13=9,"Г",IF(T13=6,"M",IF(T13=3,"к",IF(T13=0,"",IF(T13=-3,"m",IF(T13=-6,"u","_"))))))</f>
        <v/>
      </c>
      <c r="Y13" s="196" t="str">
        <f t="shared" ref="Y13:Y76" si="22">_xlfn.CONCAT(W13,X13)</f>
        <v>562</v>
      </c>
    </row>
    <row r="14" spans="1:194" x14ac:dyDescent="0.25">
      <c r="A14" s="159">
        <f>'Задание и расчет'!M137</f>
        <v>486.96752516586378</v>
      </c>
      <c r="B14" s="225">
        <v>3</v>
      </c>
      <c r="C14" s="169">
        <f t="shared" si="14"/>
        <v>486.96752516586378</v>
      </c>
      <c r="D14" s="170">
        <f t="shared" si="7"/>
        <v>1</v>
      </c>
      <c r="E14" s="170">
        <f t="shared" si="8"/>
        <v>486.96752516586378</v>
      </c>
      <c r="G14" s="171" cm="1">
        <f t="array" ref="G14">MAX(IF(MIN(ABS(LN(B$4:Z$4/E14)))=ABS(LN(B$4:Z$4/E14)),B$4:Z$4,-9999))</f>
        <v>470</v>
      </c>
      <c r="H14" s="215">
        <f t="shared" si="15"/>
        <v>470</v>
      </c>
      <c r="I14" s="226">
        <f t="shared" si="16"/>
        <v>3.4843237565142657</v>
      </c>
      <c r="K14" s="171" cm="1">
        <f t="array" ref="K14">MAX(IF(MIN(ABS(LN(B$6:GL$6/E14)))=ABS(LN(B$6:GL$6/E14)),B$6:GL$6,-9999))</f>
        <v>487</v>
      </c>
      <c r="L14" s="215">
        <f t="shared" si="9"/>
        <v>487</v>
      </c>
      <c r="M14" s="226">
        <f t="shared" si="10"/>
        <v>6.6687884628780243E-3</v>
      </c>
      <c r="O14" s="172">
        <f t="shared" si="11"/>
        <v>487</v>
      </c>
      <c r="P14" s="173">
        <f t="shared" si="17"/>
        <v>487</v>
      </c>
      <c r="Q14" s="191">
        <f t="shared" si="18"/>
        <v>6.6687884628780243E-3</v>
      </c>
      <c r="S14" s="197"/>
      <c r="T14" s="193">
        <f t="shared" si="19"/>
        <v>0</v>
      </c>
      <c r="U14" s="193">
        <f t="shared" si="20"/>
        <v>487</v>
      </c>
      <c r="V14" s="193">
        <f t="shared" si="12"/>
        <v>2</v>
      </c>
      <c r="W14" s="194" t="str">
        <f t="shared" si="13"/>
        <v>487</v>
      </c>
      <c r="X14" s="195" t="str">
        <f t="shared" si="21"/>
        <v/>
      </c>
      <c r="Y14" s="196" t="str">
        <f t="shared" si="22"/>
        <v>487</v>
      </c>
    </row>
    <row r="15" spans="1:194" x14ac:dyDescent="0.25">
      <c r="A15" s="159">
        <f>'Задание и расчет'!M138</f>
        <v>421.69650342858245</v>
      </c>
      <c r="B15" s="225">
        <v>4</v>
      </c>
      <c r="C15" s="169">
        <f t="shared" si="14"/>
        <v>421.69650342858245</v>
      </c>
      <c r="D15" s="170">
        <f t="shared" si="7"/>
        <v>1</v>
      </c>
      <c r="E15" s="170">
        <f t="shared" si="8"/>
        <v>421.69650342858245</v>
      </c>
      <c r="G15" s="171" cm="1">
        <f t="array" ref="G15">MAX(IF(MIN(ABS(LN(B$4:Z$4/E15)))=ABS(LN(B$4:Z$4/E15)),B$4:Z$4,-9999))</f>
        <v>430</v>
      </c>
      <c r="H15" s="215">
        <f t="shared" si="15"/>
        <v>430</v>
      </c>
      <c r="I15" s="226">
        <f t="shared" si="16"/>
        <v>1.9690693434511286</v>
      </c>
      <c r="K15" s="171" cm="1">
        <f t="array" ref="K15">MAX(IF(MIN(ABS(LN(B$6:GL$6/E15)))=ABS(LN(B$6:GL$6/E15)),B$6:GL$6,-9999))</f>
        <v>422</v>
      </c>
      <c r="L15" s="215">
        <f t="shared" si="9"/>
        <v>422</v>
      </c>
      <c r="M15" s="226">
        <f t="shared" si="10"/>
        <v>7.1970378921805231E-2</v>
      </c>
      <c r="O15" s="172">
        <f t="shared" si="11"/>
        <v>422</v>
      </c>
      <c r="P15" s="173">
        <f t="shared" si="17"/>
        <v>422</v>
      </c>
      <c r="Q15" s="191">
        <f t="shared" si="18"/>
        <v>7.1970378921805231E-2</v>
      </c>
      <c r="S15" s="197"/>
      <c r="T15" s="193">
        <f t="shared" si="19"/>
        <v>0</v>
      </c>
      <c r="U15" s="193">
        <f t="shared" si="20"/>
        <v>422</v>
      </c>
      <c r="V15" s="193">
        <f t="shared" si="12"/>
        <v>2</v>
      </c>
      <c r="W15" s="194" t="str">
        <f t="shared" si="13"/>
        <v>422</v>
      </c>
      <c r="X15" s="195" t="str">
        <f t="shared" si="21"/>
        <v/>
      </c>
      <c r="Y15" s="196" t="str">
        <f t="shared" si="22"/>
        <v>422</v>
      </c>
    </row>
    <row r="16" spans="1:194" x14ac:dyDescent="0.25">
      <c r="A16" s="159">
        <f>'Задание и расчет'!M139</f>
        <v>365.17412725483769</v>
      </c>
      <c r="B16" s="225">
        <v>5</v>
      </c>
      <c r="C16" s="169">
        <f t="shared" si="14"/>
        <v>365.17412725483769</v>
      </c>
      <c r="D16" s="170">
        <f t="shared" si="7"/>
        <v>1</v>
      </c>
      <c r="E16" s="170">
        <f t="shared" si="8"/>
        <v>365.17412725483769</v>
      </c>
      <c r="G16" s="171" cm="1">
        <f t="array" ref="G16">MAX(IF(MIN(ABS(LN(B$4:Z$4/E16)))=ABS(LN(B$4:Z$4/E16)),B$4:Z$4,-9999))</f>
        <v>360</v>
      </c>
      <c r="H16" s="215">
        <f t="shared" si="15"/>
        <v>360</v>
      </c>
      <c r="I16" s="226">
        <f t="shared" si="16"/>
        <v>1.416893166482988</v>
      </c>
      <c r="K16" s="171" cm="1">
        <f t="array" ref="K16">MAX(IF(MIN(ABS(LN(B$6:GL$6/E16)))=ABS(LN(B$6:GL$6/E16)),B$6:GL$6,-9999))</f>
        <v>365</v>
      </c>
      <c r="L16" s="215">
        <f t="shared" si="9"/>
        <v>365</v>
      </c>
      <c r="M16" s="226">
        <f t="shared" si="10"/>
        <v>4.768334935080721E-2</v>
      </c>
      <c r="O16" s="172">
        <f t="shared" si="11"/>
        <v>365</v>
      </c>
      <c r="P16" s="173">
        <f t="shared" si="17"/>
        <v>365</v>
      </c>
      <c r="Q16" s="191">
        <f t="shared" si="18"/>
        <v>4.768334935080721E-2</v>
      </c>
      <c r="S16" s="197"/>
      <c r="T16" s="193">
        <f t="shared" si="19"/>
        <v>0</v>
      </c>
      <c r="U16" s="193">
        <f t="shared" si="20"/>
        <v>365</v>
      </c>
      <c r="V16" s="193">
        <f t="shared" si="12"/>
        <v>2</v>
      </c>
      <c r="W16" s="194" t="str">
        <f t="shared" si="13"/>
        <v>365</v>
      </c>
      <c r="X16" s="195" t="str">
        <f t="shared" si="21"/>
        <v/>
      </c>
      <c r="Y16" s="196" t="str">
        <f t="shared" si="22"/>
        <v>365</v>
      </c>
    </row>
    <row r="17" spans="1:25" x14ac:dyDescent="0.25">
      <c r="A17" s="159">
        <f>'Задание и расчет'!M140</f>
        <v>316.22776601683836</v>
      </c>
      <c r="B17" s="225">
        <v>6</v>
      </c>
      <c r="C17" s="169">
        <f t="shared" si="14"/>
        <v>316.22776601683836</v>
      </c>
      <c r="D17" s="170">
        <f t="shared" si="7"/>
        <v>1</v>
      </c>
      <c r="E17" s="170">
        <f t="shared" si="8"/>
        <v>316.22776601683836</v>
      </c>
      <c r="G17" s="171" cm="1">
        <f t="array" ref="G17">MAX(IF(MIN(ABS(LN(B$4:Z$4/E17)))=ABS(LN(B$4:Z$4/E17)),B$4:Z$4,-9999))</f>
        <v>330</v>
      </c>
      <c r="H17" s="215">
        <f t="shared" si="15"/>
        <v>330</v>
      </c>
      <c r="I17" s="226">
        <f t="shared" si="16"/>
        <v>4.3551627855563773</v>
      </c>
      <c r="K17" s="171" cm="1">
        <f t="array" ref="K17">MAX(IF(MIN(ABS(LN(B$6:GL$6/E17)))=ABS(LN(B$6:GL$6/E17)),B$6:GL$6,-9999))</f>
        <v>316</v>
      </c>
      <c r="L17" s="215">
        <f t="shared" si="9"/>
        <v>316</v>
      </c>
      <c r="M17" s="226">
        <f t="shared" si="10"/>
        <v>7.2025938679347687E-2</v>
      </c>
      <c r="O17" s="172">
        <f t="shared" si="11"/>
        <v>316</v>
      </c>
      <c r="P17" s="173">
        <f t="shared" si="17"/>
        <v>316</v>
      </c>
      <c r="Q17" s="191">
        <f t="shared" si="18"/>
        <v>7.2025938679347687E-2</v>
      </c>
      <c r="S17" s="197"/>
      <c r="T17" s="193">
        <f t="shared" si="19"/>
        <v>0</v>
      </c>
      <c r="U17" s="193">
        <f t="shared" si="20"/>
        <v>316</v>
      </c>
      <c r="V17" s="193">
        <f t="shared" si="12"/>
        <v>2</v>
      </c>
      <c r="W17" s="194" t="str">
        <f t="shared" si="13"/>
        <v>316</v>
      </c>
      <c r="X17" s="195" t="str">
        <f t="shared" si="21"/>
        <v/>
      </c>
      <c r="Y17" s="196" t="str">
        <f t="shared" si="22"/>
        <v>316</v>
      </c>
    </row>
    <row r="18" spans="1:25" x14ac:dyDescent="0.25">
      <c r="A18" s="159">
        <f>'Задание и расчет'!M141</f>
        <v>273.84196342643645</v>
      </c>
      <c r="B18" s="225">
        <v>7</v>
      </c>
      <c r="C18" s="169">
        <f t="shared" si="14"/>
        <v>273.84196342643645</v>
      </c>
      <c r="D18" s="170">
        <f t="shared" si="7"/>
        <v>1</v>
      </c>
      <c r="E18" s="170">
        <f t="shared" si="8"/>
        <v>273.84196342643645</v>
      </c>
      <c r="G18" s="171" cm="1">
        <f t="array" ref="G18">MAX(IF(MIN(ABS(LN(B$4:Z$4/E18)))=ABS(LN(B$4:Z$4/E18)),B$4:Z$4,-9999))</f>
        <v>270</v>
      </c>
      <c r="H18" s="215">
        <f t="shared" si="15"/>
        <v>270</v>
      </c>
      <c r="I18" s="226">
        <f t="shared" si="16"/>
        <v>1.402985641193935</v>
      </c>
      <c r="K18" s="171" cm="1">
        <f t="array" ref="K18">MAX(IF(MIN(ABS(LN(B$6:GL$6/E18)))=ABS(LN(B$6:GL$6/E18)),B$6:GL$6,-9999))</f>
        <v>274</v>
      </c>
      <c r="L18" s="215">
        <f t="shared" si="9"/>
        <v>274</v>
      </c>
      <c r="M18" s="226">
        <f t="shared" si="10"/>
        <v>5.7710867825414118E-2</v>
      </c>
      <c r="O18" s="172">
        <f t="shared" si="11"/>
        <v>274</v>
      </c>
      <c r="P18" s="173">
        <f t="shared" si="17"/>
        <v>274</v>
      </c>
      <c r="Q18" s="191">
        <f t="shared" si="18"/>
        <v>5.7710867825414118E-2</v>
      </c>
      <c r="S18" s="197"/>
      <c r="T18" s="193">
        <f t="shared" si="19"/>
        <v>0</v>
      </c>
      <c r="U18" s="193">
        <f t="shared" si="20"/>
        <v>274</v>
      </c>
      <c r="V18" s="193">
        <f t="shared" si="12"/>
        <v>2</v>
      </c>
      <c r="W18" s="194" t="str">
        <f t="shared" si="13"/>
        <v>274</v>
      </c>
      <c r="X18" s="195" t="str">
        <f t="shared" si="21"/>
        <v/>
      </c>
      <c r="Y18" s="196" t="str">
        <f t="shared" si="22"/>
        <v>274</v>
      </c>
    </row>
    <row r="19" spans="1:25" x14ac:dyDescent="0.25">
      <c r="A19" s="159">
        <f>'Задание и расчет'!M142</f>
        <v>237.13737056616583</v>
      </c>
      <c r="B19" s="225">
        <v>8</v>
      </c>
      <c r="C19" s="169">
        <f t="shared" si="14"/>
        <v>237.13737056616583</v>
      </c>
      <c r="D19" s="170">
        <f t="shared" si="7"/>
        <v>1</v>
      </c>
      <c r="E19" s="170">
        <f t="shared" si="8"/>
        <v>237.13737056616583</v>
      </c>
      <c r="G19" s="171" cm="1">
        <f t="array" ref="G19">MAX(IF(MIN(ABS(LN(B$4:Z$4/E19)))=ABS(LN(B$4:Z$4/E19)),B$4:Z$4,-9999))</f>
        <v>240</v>
      </c>
      <c r="H19" s="215">
        <f t="shared" si="15"/>
        <v>240</v>
      </c>
      <c r="I19" s="226">
        <f t="shared" si="16"/>
        <v>1.2071608228596109</v>
      </c>
      <c r="K19" s="171" cm="1">
        <f t="array" ref="K19">MAX(IF(MIN(ABS(LN(B$6:GL$6/E19)))=ABS(LN(B$6:GL$6/E19)),B$6:GL$6,-9999))</f>
        <v>237</v>
      </c>
      <c r="L19" s="215">
        <f t="shared" si="9"/>
        <v>237</v>
      </c>
      <c r="M19" s="226">
        <f t="shared" si="10"/>
        <v>5.7928687426134197E-2</v>
      </c>
      <c r="O19" s="172">
        <f t="shared" si="11"/>
        <v>237</v>
      </c>
      <c r="P19" s="173">
        <f t="shared" si="17"/>
        <v>237</v>
      </c>
      <c r="Q19" s="191">
        <f t="shared" si="18"/>
        <v>5.7928687426134197E-2</v>
      </c>
      <c r="S19" s="197"/>
      <c r="T19" s="193">
        <f t="shared" si="19"/>
        <v>0</v>
      </c>
      <c r="U19" s="193">
        <f t="shared" si="20"/>
        <v>237</v>
      </c>
      <c r="V19" s="193">
        <f t="shared" si="12"/>
        <v>2</v>
      </c>
      <c r="W19" s="194" t="str">
        <f t="shared" si="13"/>
        <v>237</v>
      </c>
      <c r="X19" s="195" t="str">
        <f t="shared" si="21"/>
        <v/>
      </c>
      <c r="Y19" s="196" t="str">
        <f t="shared" si="22"/>
        <v>237</v>
      </c>
    </row>
    <row r="20" spans="1:25" x14ac:dyDescent="0.25">
      <c r="A20" s="159">
        <f>'Задание и расчет'!M143</f>
        <v>205.35250264571505</v>
      </c>
      <c r="B20" s="225">
        <v>9</v>
      </c>
      <c r="C20" s="169">
        <f t="shared" si="14"/>
        <v>205.35250264571505</v>
      </c>
      <c r="D20" s="170">
        <f t="shared" si="7"/>
        <v>1</v>
      </c>
      <c r="E20" s="170">
        <f t="shared" si="8"/>
        <v>205.35250264571505</v>
      </c>
      <c r="G20" s="171" cm="1">
        <f t="array" ref="G20">MAX(IF(MIN(ABS(LN(B$4:Z$4/E20)))=ABS(LN(B$4:Z$4/E20)),B$4:Z$4,-9999))</f>
        <v>200</v>
      </c>
      <c r="H20" s="215">
        <f t="shared" si="15"/>
        <v>200</v>
      </c>
      <c r="I20" s="226">
        <f t="shared" si="16"/>
        <v>2.6064949668275865</v>
      </c>
      <c r="K20" s="171" cm="1">
        <f t="array" ref="K20">MAX(IF(MIN(ABS(LN(B$6:GL$6/E20)))=ABS(LN(B$6:GL$6/E20)),B$6:GL$6,-9999))</f>
        <v>205</v>
      </c>
      <c r="L20" s="215">
        <f t="shared" si="9"/>
        <v>205</v>
      </c>
      <c r="M20" s="226">
        <f t="shared" si="10"/>
        <v>0.17165734099827601</v>
      </c>
      <c r="O20" s="172">
        <f t="shared" si="11"/>
        <v>205</v>
      </c>
      <c r="P20" s="173">
        <f t="shared" si="17"/>
        <v>205</v>
      </c>
      <c r="Q20" s="191">
        <f t="shared" si="18"/>
        <v>0.17165734099827601</v>
      </c>
      <c r="S20" s="197"/>
      <c r="T20" s="193">
        <f t="shared" si="19"/>
        <v>0</v>
      </c>
      <c r="U20" s="193">
        <f t="shared" si="20"/>
        <v>205</v>
      </c>
      <c r="V20" s="193">
        <f t="shared" si="12"/>
        <v>2</v>
      </c>
      <c r="W20" s="194" t="str">
        <f t="shared" si="13"/>
        <v>205</v>
      </c>
      <c r="X20" s="195" t="str">
        <f t="shared" si="21"/>
        <v/>
      </c>
      <c r="Y20" s="196" t="str">
        <f t="shared" si="22"/>
        <v>205</v>
      </c>
    </row>
    <row r="21" spans="1:25" x14ac:dyDescent="0.25">
      <c r="A21" s="159">
        <f>'Задание и расчет'!M144</f>
        <v>177.82794100389265</v>
      </c>
      <c r="B21" s="225">
        <v>10</v>
      </c>
      <c r="C21" s="169">
        <f t="shared" si="14"/>
        <v>177.82794100389265</v>
      </c>
      <c r="D21" s="170">
        <f t="shared" si="7"/>
        <v>1</v>
      </c>
      <c r="E21" s="170">
        <f t="shared" si="8"/>
        <v>177.82794100389265</v>
      </c>
      <c r="G21" s="171" cm="1">
        <f t="array" ref="G21">MAX(IF(MIN(ABS(LN(B$4:Z$4/E21)))=ABS(LN(B$4:Z$4/E21)),B$4:Z$4,-9999))</f>
        <v>180</v>
      </c>
      <c r="H21" s="215">
        <f t="shared" si="15"/>
        <v>180</v>
      </c>
      <c r="I21" s="226">
        <f t="shared" si="16"/>
        <v>1.2214385342626255</v>
      </c>
      <c r="K21" s="171" cm="1">
        <f t="array" ref="K21">MAX(IF(MIN(ABS(LN(B$6:GL$6/E21)))=ABS(LN(B$6:GL$6/E21)),B$6:GL$6,-9999))</f>
        <v>178</v>
      </c>
      <c r="L21" s="215">
        <f t="shared" si="9"/>
        <v>178</v>
      </c>
      <c r="M21" s="226">
        <f t="shared" si="10"/>
        <v>9.6755883881929725E-2</v>
      </c>
      <c r="O21" s="172">
        <f t="shared" si="11"/>
        <v>178</v>
      </c>
      <c r="P21" s="173">
        <f t="shared" si="17"/>
        <v>178</v>
      </c>
      <c r="Q21" s="191">
        <f t="shared" si="18"/>
        <v>9.6755883881929725E-2</v>
      </c>
      <c r="S21" s="197"/>
      <c r="T21" s="193">
        <f t="shared" si="19"/>
        <v>0</v>
      </c>
      <c r="U21" s="193">
        <f t="shared" si="20"/>
        <v>178</v>
      </c>
      <c r="V21" s="193">
        <f t="shared" si="12"/>
        <v>2</v>
      </c>
      <c r="W21" s="194" t="str">
        <f t="shared" si="13"/>
        <v>178</v>
      </c>
      <c r="X21" s="195" t="str">
        <f t="shared" si="21"/>
        <v/>
      </c>
      <c r="Y21" s="196" t="str">
        <f t="shared" si="22"/>
        <v>178</v>
      </c>
    </row>
    <row r="22" spans="1:25" x14ac:dyDescent="0.25">
      <c r="A22" s="159">
        <f>'Задание и расчет'!M145</f>
        <v>153.99265260594893</v>
      </c>
      <c r="B22" s="225">
        <v>11</v>
      </c>
      <c r="C22" s="169">
        <f t="shared" si="14"/>
        <v>153.99265260594893</v>
      </c>
      <c r="D22" s="170">
        <f t="shared" si="7"/>
        <v>1</v>
      </c>
      <c r="E22" s="170">
        <f t="shared" si="8"/>
        <v>153.99265260594893</v>
      </c>
      <c r="G22" s="171" cm="1">
        <f t="array" ref="G22">MAX(IF(MIN(ABS(LN(B$4:Z$4/E22)))=ABS(LN(B$4:Z$4/E22)),B$4:Z$4,-9999))</f>
        <v>150</v>
      </c>
      <c r="H22" s="215">
        <f t="shared" si="15"/>
        <v>150</v>
      </c>
      <c r="I22" s="226">
        <f t="shared" si="16"/>
        <v>2.5927552635681348</v>
      </c>
      <c r="K22" s="171" cm="1">
        <f t="array" ref="K22">MAX(IF(MIN(ABS(LN(B$6:GL$6/E22)))=ABS(LN(B$6:GL$6/E22)),B$6:GL$6,-9999))</f>
        <v>154</v>
      </c>
      <c r="L22" s="215">
        <f t="shared" si="9"/>
        <v>154</v>
      </c>
      <c r="M22" s="226">
        <f t="shared" si="10"/>
        <v>4.7712627367150233E-3</v>
      </c>
      <c r="O22" s="172">
        <f t="shared" si="11"/>
        <v>154</v>
      </c>
      <c r="P22" s="173">
        <f t="shared" si="17"/>
        <v>154</v>
      </c>
      <c r="Q22" s="191">
        <f t="shared" si="18"/>
        <v>4.7712627367150233E-3</v>
      </c>
      <c r="S22" s="197"/>
      <c r="T22" s="193">
        <f t="shared" si="19"/>
        <v>0</v>
      </c>
      <c r="U22" s="193">
        <f t="shared" si="20"/>
        <v>154</v>
      </c>
      <c r="V22" s="193">
        <f t="shared" si="12"/>
        <v>2</v>
      </c>
      <c r="W22" s="194" t="str">
        <f t="shared" si="13"/>
        <v>154</v>
      </c>
      <c r="X22" s="195" t="str">
        <f t="shared" si="21"/>
        <v/>
      </c>
      <c r="Y22" s="196" t="str">
        <f t="shared" si="22"/>
        <v>154</v>
      </c>
    </row>
    <row r="23" spans="1:25" x14ac:dyDescent="0.25">
      <c r="A23" s="159">
        <f>'Задание и расчет'!M146</f>
        <v>133.35214321633248</v>
      </c>
      <c r="B23" s="225">
        <v>12</v>
      </c>
      <c r="C23" s="169">
        <f t="shared" si="14"/>
        <v>133.35214321633248</v>
      </c>
      <c r="D23" s="170">
        <f t="shared" si="7"/>
        <v>1</v>
      </c>
      <c r="E23" s="170">
        <f t="shared" si="8"/>
        <v>133.35214321633248</v>
      </c>
      <c r="G23" s="171" cm="1">
        <f t="array" ref="G23">MAX(IF(MIN(ABS(LN(B$4:Z$4/E23)))=ABS(LN(B$4:Z$4/E23)),B$4:Z$4,-9999))</f>
        <v>130</v>
      </c>
      <c r="H23" s="215">
        <f t="shared" si="15"/>
        <v>130</v>
      </c>
      <c r="I23" s="226">
        <f t="shared" si="16"/>
        <v>2.5137527867807981</v>
      </c>
      <c r="K23" s="171" cm="1">
        <f t="array" ref="K23">MAX(IF(MIN(ABS(LN(B$6:GL$6/E23)))=ABS(LN(B$6:GL$6/E23)),B$6:GL$6,-9999))</f>
        <v>133</v>
      </c>
      <c r="L23" s="215">
        <f t="shared" si="9"/>
        <v>133</v>
      </c>
      <c r="M23" s="226">
        <f t="shared" si="10"/>
        <v>0.2640701587834321</v>
      </c>
      <c r="O23" s="172">
        <f t="shared" si="11"/>
        <v>133</v>
      </c>
      <c r="P23" s="173">
        <f t="shared" si="17"/>
        <v>133</v>
      </c>
      <c r="Q23" s="191">
        <f t="shared" si="18"/>
        <v>0.2640701587834321</v>
      </c>
      <c r="S23" s="197"/>
      <c r="T23" s="193">
        <f t="shared" si="19"/>
        <v>0</v>
      </c>
      <c r="U23" s="193">
        <f t="shared" si="20"/>
        <v>133</v>
      </c>
      <c r="V23" s="193">
        <f t="shared" si="12"/>
        <v>2</v>
      </c>
      <c r="W23" s="194" t="str">
        <f t="shared" si="13"/>
        <v>133</v>
      </c>
      <c r="X23" s="195" t="str">
        <f t="shared" si="21"/>
        <v/>
      </c>
      <c r="Y23" s="196" t="str">
        <f t="shared" si="22"/>
        <v>133</v>
      </c>
    </row>
    <row r="24" spans="1:25" x14ac:dyDescent="0.25">
      <c r="A24" s="159">
        <f>'Задание и расчет'!M147</f>
        <v>115.47819846894618</v>
      </c>
      <c r="B24" s="225">
        <v>13</v>
      </c>
      <c r="C24" s="169">
        <f t="shared" si="14"/>
        <v>115.47819846894618</v>
      </c>
      <c r="D24" s="170">
        <f t="shared" si="7"/>
        <v>1</v>
      </c>
      <c r="E24" s="170">
        <f t="shared" si="8"/>
        <v>115.47819846894618</v>
      </c>
      <c r="G24" s="171" cm="1">
        <f t="array" ref="G24">MAX(IF(MIN(ABS(LN(B$4:Z$4/E24)))=ABS(LN(B$4:Z$4/E24)),B$4:Z$4,-9999))</f>
        <v>120</v>
      </c>
      <c r="H24" s="215">
        <f t="shared" si="15"/>
        <v>120</v>
      </c>
      <c r="I24" s="226">
        <f t="shared" si="16"/>
        <v>3.915718803207521</v>
      </c>
      <c r="K24" s="171" cm="1">
        <f t="array" ref="K24">MAX(IF(MIN(ABS(LN(B$6:GL$6/E24)))=ABS(LN(B$6:GL$6/E24)),B$6:GL$6,-9999))</f>
        <v>115</v>
      </c>
      <c r="L24" s="215">
        <f t="shared" si="9"/>
        <v>115</v>
      </c>
      <c r="M24" s="226">
        <f t="shared" si="10"/>
        <v>0.4141028135927925</v>
      </c>
      <c r="O24" s="172">
        <f t="shared" si="11"/>
        <v>115</v>
      </c>
      <c r="P24" s="173">
        <f t="shared" si="17"/>
        <v>115</v>
      </c>
      <c r="Q24" s="191">
        <f t="shared" si="18"/>
        <v>0.4141028135927925</v>
      </c>
      <c r="S24" s="197"/>
      <c r="T24" s="193">
        <f t="shared" si="19"/>
        <v>0</v>
      </c>
      <c r="U24" s="193">
        <f t="shared" si="20"/>
        <v>115</v>
      </c>
      <c r="V24" s="193">
        <f t="shared" si="12"/>
        <v>2</v>
      </c>
      <c r="W24" s="194" t="str">
        <f t="shared" si="13"/>
        <v>115</v>
      </c>
      <c r="X24" s="195" t="str">
        <f t="shared" si="21"/>
        <v/>
      </c>
      <c r="Y24" s="196" t="str">
        <f t="shared" si="22"/>
        <v>115</v>
      </c>
    </row>
    <row r="25" spans="1:25" x14ac:dyDescent="0.25">
      <c r="A25" s="159">
        <f>'Задание и расчет'!M148</f>
        <v>99.999999999999545</v>
      </c>
      <c r="B25" s="225">
        <v>14</v>
      </c>
      <c r="C25" s="169">
        <f t="shared" si="14"/>
        <v>99.999999999999545</v>
      </c>
      <c r="D25" s="170">
        <f t="shared" si="7"/>
        <v>1</v>
      </c>
      <c r="E25" s="170">
        <f t="shared" si="8"/>
        <v>99.999999999999545</v>
      </c>
      <c r="G25" s="171" cm="1">
        <f t="array" ref="G25">MAX(IF(MIN(ABS(LN(B$4:Z$4/E25)))=ABS(LN(B$4:Z$4/E25)),B$4:Z$4,-9999))</f>
        <v>100</v>
      </c>
      <c r="H25" s="215">
        <f t="shared" si="15"/>
        <v>100</v>
      </c>
      <c r="I25" s="226">
        <f t="shared" si="16"/>
        <v>4.5474735088646614E-13</v>
      </c>
      <c r="K25" s="171" cm="1">
        <f t="array" ref="K25">MAX(IF(MIN(ABS(LN(B$6:GL$6/E25)))=ABS(LN(B$6:GL$6/E25)),B$6:GL$6,-9999))</f>
        <v>100</v>
      </c>
      <c r="L25" s="215">
        <f t="shared" si="9"/>
        <v>100</v>
      </c>
      <c r="M25" s="226">
        <f t="shared" si="10"/>
        <v>4.5474735088646614E-13</v>
      </c>
      <c r="O25" s="172">
        <f t="shared" si="11"/>
        <v>100</v>
      </c>
      <c r="P25" s="173">
        <f t="shared" si="17"/>
        <v>100</v>
      </c>
      <c r="Q25" s="191">
        <f t="shared" si="18"/>
        <v>4.5474735088646614E-13</v>
      </c>
      <c r="S25" s="197"/>
      <c r="T25" s="193">
        <f t="shared" si="19"/>
        <v>0</v>
      </c>
      <c r="U25" s="193">
        <f t="shared" si="20"/>
        <v>100</v>
      </c>
      <c r="V25" s="193">
        <f t="shared" si="12"/>
        <v>2</v>
      </c>
      <c r="W25" s="194" t="str">
        <f t="shared" si="13"/>
        <v>100</v>
      </c>
      <c r="X25" s="195" t="str">
        <f t="shared" si="21"/>
        <v/>
      </c>
      <c r="Y25" s="196" t="str">
        <f t="shared" si="22"/>
        <v>100</v>
      </c>
    </row>
    <row r="26" spans="1:25" x14ac:dyDescent="0.25">
      <c r="A26" s="159">
        <f>'Задание и расчет'!M149</f>
        <v>86.596432336006728</v>
      </c>
      <c r="B26" s="225">
        <v>15</v>
      </c>
      <c r="C26" s="169">
        <f t="shared" si="14"/>
        <v>86.596432336006728</v>
      </c>
      <c r="D26" s="170">
        <f t="shared" si="7"/>
        <v>10</v>
      </c>
      <c r="E26" s="170">
        <f t="shared" si="8"/>
        <v>865.96432336006728</v>
      </c>
      <c r="G26" s="171" cm="1">
        <f t="array" ref="G26">MAX(IF(MIN(ABS(LN(B$4:Z$4/E26)))=ABS(LN(B$4:Z$4/E26)),B$4:Z$4,-9999))</f>
        <v>910</v>
      </c>
      <c r="H26" s="215">
        <f t="shared" si="15"/>
        <v>91</v>
      </c>
      <c r="I26" s="226">
        <f t="shared" si="16"/>
        <v>5.0851606067404598</v>
      </c>
      <c r="K26" s="171" cm="1">
        <f t="array" ref="K26">MAX(IF(MIN(ABS(LN(B$6:GL$6/E26)))=ABS(LN(B$6:GL$6/E26)),B$6:GL$6,-9999))</f>
        <v>866</v>
      </c>
      <c r="L26" s="215">
        <f t="shared" si="9"/>
        <v>86.6</v>
      </c>
      <c r="M26" s="226">
        <f t="shared" si="10"/>
        <v>4.1198741068488474E-3</v>
      </c>
      <c r="O26" s="172">
        <f t="shared" si="11"/>
        <v>86.6</v>
      </c>
      <c r="P26" s="173">
        <f t="shared" si="17"/>
        <v>86.6</v>
      </c>
      <c r="Q26" s="191">
        <f t="shared" si="18"/>
        <v>4.1198741068488474E-3</v>
      </c>
      <c r="S26" s="197"/>
      <c r="T26" s="193">
        <f t="shared" si="19"/>
        <v>0</v>
      </c>
      <c r="U26" s="193">
        <f t="shared" si="20"/>
        <v>86.6</v>
      </c>
      <c r="V26" s="193">
        <f t="shared" si="12"/>
        <v>1</v>
      </c>
      <c r="W26" s="194" t="str">
        <f t="shared" si="13"/>
        <v>86.6</v>
      </c>
      <c r="X26" s="195" t="str">
        <f t="shared" si="21"/>
        <v/>
      </c>
      <c r="Y26" s="196" t="str">
        <f t="shared" si="22"/>
        <v>86.6</v>
      </c>
    </row>
    <row r="27" spans="1:25" x14ac:dyDescent="0.25">
      <c r="A27" s="159">
        <f>'Задание и расчет'!M150</f>
        <v>74.989420933245583</v>
      </c>
      <c r="B27" s="225">
        <v>16</v>
      </c>
      <c r="C27" s="169">
        <f t="shared" si="14"/>
        <v>74.989420933245583</v>
      </c>
      <c r="D27" s="170">
        <f t="shared" si="7"/>
        <v>10</v>
      </c>
      <c r="E27" s="170">
        <f t="shared" si="8"/>
        <v>749.89420933245583</v>
      </c>
      <c r="G27" s="171" cm="1">
        <f t="array" ref="G27">MAX(IF(MIN(ABS(LN(B$4:Z$4/E27)))=ABS(LN(B$4:Z$4/E27)),B$4:Z$4,-9999))</f>
        <v>750</v>
      </c>
      <c r="H27" s="215">
        <f t="shared" si="15"/>
        <v>75</v>
      </c>
      <c r="I27" s="226">
        <f t="shared" si="16"/>
        <v>1.4107412249301565E-2</v>
      </c>
      <c r="K27" s="171" cm="1">
        <f t="array" ref="K27">MAX(IF(MIN(ABS(LN(B$6:GL$6/E27)))=ABS(LN(B$6:GL$6/E27)),B$6:GL$6,-9999))</f>
        <v>750</v>
      </c>
      <c r="L27" s="215">
        <f t="shared" si="9"/>
        <v>75</v>
      </c>
      <c r="M27" s="226">
        <f t="shared" si="10"/>
        <v>1.4107412249301565E-2</v>
      </c>
      <c r="O27" s="172">
        <f t="shared" si="11"/>
        <v>75</v>
      </c>
      <c r="P27" s="173">
        <f t="shared" si="17"/>
        <v>75</v>
      </c>
      <c r="Q27" s="191">
        <f t="shared" si="18"/>
        <v>1.4107412249301565E-2</v>
      </c>
      <c r="S27" s="197"/>
      <c r="T27" s="193">
        <f t="shared" si="19"/>
        <v>0</v>
      </c>
      <c r="U27" s="193">
        <f t="shared" si="20"/>
        <v>75</v>
      </c>
      <c r="V27" s="193">
        <f t="shared" si="12"/>
        <v>1</v>
      </c>
      <c r="W27" s="194" t="str">
        <f t="shared" si="13"/>
        <v>75.0</v>
      </c>
      <c r="X27" s="195" t="str">
        <f t="shared" si="21"/>
        <v/>
      </c>
      <c r="Y27" s="196" t="str">
        <f t="shared" si="22"/>
        <v>75.0</v>
      </c>
    </row>
    <row r="28" spans="1:25" x14ac:dyDescent="0.25">
      <c r="A28" s="159">
        <f>'Задание и расчет'!M151</f>
        <v>64.938163157621602</v>
      </c>
      <c r="B28" s="225">
        <v>17</v>
      </c>
      <c r="C28" s="169">
        <f t="shared" si="14"/>
        <v>64.938163157621602</v>
      </c>
      <c r="D28" s="170">
        <f t="shared" si="7"/>
        <v>10</v>
      </c>
      <c r="E28" s="170">
        <f t="shared" si="8"/>
        <v>649.38163157621602</v>
      </c>
      <c r="G28" s="171" cm="1">
        <f t="array" ref="G28">MAX(IF(MIN(ABS(LN(B$4:Z$4/E28)))=ABS(LN(B$4:Z$4/E28)),B$4:Z$4,-9999))</f>
        <v>680</v>
      </c>
      <c r="H28" s="215">
        <f t="shared" si="15"/>
        <v>68</v>
      </c>
      <c r="I28" s="226">
        <f t="shared" si="16"/>
        <v>4.715003772044696</v>
      </c>
      <c r="K28" s="171" cm="1">
        <f t="array" ref="K28">MAX(IF(MIN(ABS(LN(B$6:GL$6/E28)))=ABS(LN(B$6:GL$6/E28)),B$6:GL$6,-9999))</f>
        <v>649</v>
      </c>
      <c r="L28" s="215">
        <f t="shared" si="9"/>
        <v>64.900000000000006</v>
      </c>
      <c r="M28" s="226">
        <f t="shared" si="10"/>
        <v>5.8768458739685669E-2</v>
      </c>
      <c r="O28" s="172">
        <f t="shared" si="11"/>
        <v>64.900000000000006</v>
      </c>
      <c r="P28" s="173">
        <f t="shared" si="17"/>
        <v>64.900000000000006</v>
      </c>
      <c r="Q28" s="191">
        <f t="shared" si="18"/>
        <v>5.8768458739685669E-2</v>
      </c>
      <c r="S28" s="197"/>
      <c r="T28" s="193">
        <f t="shared" si="19"/>
        <v>0</v>
      </c>
      <c r="U28" s="193">
        <f t="shared" si="20"/>
        <v>64.900000000000006</v>
      </c>
      <c r="V28" s="193">
        <f t="shared" si="12"/>
        <v>1</v>
      </c>
      <c r="W28" s="194" t="str">
        <f t="shared" si="13"/>
        <v>64.9</v>
      </c>
      <c r="X28" s="195" t="str">
        <f t="shared" si="21"/>
        <v/>
      </c>
      <c r="Y28" s="196" t="str">
        <f t="shared" si="22"/>
        <v>64.9</v>
      </c>
    </row>
    <row r="29" spans="1:25" x14ac:dyDescent="0.25">
      <c r="A29" s="159">
        <f>'Задание и расчет'!M152</f>
        <v>56.234132519034574</v>
      </c>
      <c r="B29" s="225">
        <v>18</v>
      </c>
      <c r="C29" s="169">
        <f t="shared" si="14"/>
        <v>56.234132519034574</v>
      </c>
      <c r="D29" s="170">
        <f t="shared" si="7"/>
        <v>10</v>
      </c>
      <c r="E29" s="170">
        <f t="shared" si="8"/>
        <v>562.34132519034574</v>
      </c>
      <c r="G29" s="171" cm="1">
        <f t="array" ref="G29">MAX(IF(MIN(ABS(LN(B$4:Z$4/E29)))=ABS(LN(B$4:Z$4/E29)),B$4:Z$4,-9999))</f>
        <v>560</v>
      </c>
      <c r="H29" s="215">
        <f t="shared" si="15"/>
        <v>56</v>
      </c>
      <c r="I29" s="226">
        <f t="shared" si="16"/>
        <v>0.41635303781973199</v>
      </c>
      <c r="K29" s="171" cm="1">
        <f t="array" ref="K29">MAX(IF(MIN(ABS(LN(B$6:GL$6/E29)))=ABS(LN(B$6:GL$6/E29)),B$6:GL$6,-9999))</f>
        <v>562</v>
      </c>
      <c r="L29" s="215">
        <f t="shared" si="9"/>
        <v>56.2</v>
      </c>
      <c r="M29" s="226">
        <f t="shared" si="10"/>
        <v>6.0697155811940247E-2</v>
      </c>
      <c r="O29" s="172">
        <f t="shared" si="11"/>
        <v>56.2</v>
      </c>
      <c r="P29" s="173">
        <f t="shared" si="17"/>
        <v>56.2</v>
      </c>
      <c r="Q29" s="191">
        <f t="shared" si="18"/>
        <v>6.0697155811940247E-2</v>
      </c>
      <c r="S29" s="197"/>
      <c r="T29" s="193">
        <f t="shared" si="19"/>
        <v>0</v>
      </c>
      <c r="U29" s="193">
        <f t="shared" si="20"/>
        <v>56.2</v>
      </c>
      <c r="V29" s="193">
        <f t="shared" si="12"/>
        <v>1</v>
      </c>
      <c r="W29" s="194" t="str">
        <f t="shared" si="13"/>
        <v>56.2</v>
      </c>
      <c r="X29" s="195" t="str">
        <f t="shared" si="21"/>
        <v/>
      </c>
      <c r="Y29" s="196" t="str">
        <f t="shared" si="22"/>
        <v>56.2</v>
      </c>
    </row>
    <row r="30" spans="1:25" x14ac:dyDescent="0.25">
      <c r="A30" s="159">
        <f>'Задание и расчет'!M153</f>
        <v>48.696752516586457</v>
      </c>
      <c r="B30" s="225">
        <v>19</v>
      </c>
      <c r="C30" s="169">
        <f t="shared" si="14"/>
        <v>48.696752516586457</v>
      </c>
      <c r="D30" s="170">
        <f t="shared" si="7"/>
        <v>10</v>
      </c>
      <c r="E30" s="170">
        <f t="shared" si="8"/>
        <v>486.96752516586457</v>
      </c>
      <c r="G30" s="171" cm="1">
        <f t="array" ref="G30">MAX(IF(MIN(ABS(LN(B$4:Z$4/E30)))=ABS(LN(B$4:Z$4/E30)),B$4:Z$4,-9999))</f>
        <v>470</v>
      </c>
      <c r="H30" s="215">
        <f t="shared" si="15"/>
        <v>47</v>
      </c>
      <c r="I30" s="226">
        <f t="shared" si="16"/>
        <v>3.4843237565144234</v>
      </c>
      <c r="K30" s="171" cm="1">
        <f t="array" ref="K30">MAX(IF(MIN(ABS(LN(B$6:GL$6/E30)))=ABS(LN(B$6:GL$6/E30)),B$6:GL$6,-9999))</f>
        <v>487</v>
      </c>
      <c r="L30" s="215">
        <f t="shared" si="9"/>
        <v>48.7</v>
      </c>
      <c r="M30" s="226">
        <f t="shared" si="10"/>
        <v>6.668788462720429E-3</v>
      </c>
      <c r="O30" s="172">
        <f t="shared" si="11"/>
        <v>48.7</v>
      </c>
      <c r="P30" s="173">
        <f t="shared" si="17"/>
        <v>48.7</v>
      </c>
      <c r="Q30" s="191">
        <f t="shared" si="18"/>
        <v>6.668788462720429E-3</v>
      </c>
      <c r="S30" s="197"/>
      <c r="T30" s="193">
        <f t="shared" si="19"/>
        <v>0</v>
      </c>
      <c r="U30" s="193">
        <f t="shared" si="20"/>
        <v>48.7</v>
      </c>
      <c r="V30" s="193">
        <f t="shared" si="12"/>
        <v>1</v>
      </c>
      <c r="W30" s="194" t="str">
        <f t="shared" si="13"/>
        <v>48.7</v>
      </c>
      <c r="X30" s="195" t="str">
        <f t="shared" si="21"/>
        <v/>
      </c>
      <c r="Y30" s="196" t="str">
        <f t="shared" si="22"/>
        <v>48.7</v>
      </c>
    </row>
    <row r="31" spans="1:25" x14ac:dyDescent="0.25">
      <c r="A31" s="159">
        <f>'Задание и расчет'!M154</f>
        <v>42.169650342858404</v>
      </c>
      <c r="B31" s="225">
        <v>20</v>
      </c>
      <c r="C31" s="169">
        <f t="shared" si="14"/>
        <v>42.169650342858404</v>
      </c>
      <c r="D31" s="170">
        <f t="shared" si="7"/>
        <v>10</v>
      </c>
      <c r="E31" s="170">
        <f t="shared" si="8"/>
        <v>421.69650342858404</v>
      </c>
      <c r="G31" s="171" cm="1">
        <f t="array" ref="G31">MAX(IF(MIN(ABS(LN(B$4:Z$4/E31)))=ABS(LN(B$4:Z$4/E31)),B$4:Z$4,-9999))</f>
        <v>430</v>
      </c>
      <c r="H31" s="215">
        <f t="shared" si="15"/>
        <v>43</v>
      </c>
      <c r="I31" s="226">
        <f t="shared" si="16"/>
        <v>1.9690693434507436</v>
      </c>
      <c r="K31" s="171" cm="1">
        <f t="array" ref="K31">MAX(IF(MIN(ABS(LN(B$6:GL$6/E31)))=ABS(LN(B$6:GL$6/E31)),B$6:GL$6,-9999))</f>
        <v>422</v>
      </c>
      <c r="L31" s="215">
        <f t="shared" si="9"/>
        <v>42.2</v>
      </c>
      <c r="M31" s="226">
        <f t="shared" si="10"/>
        <v>7.1970378921434264E-2</v>
      </c>
      <c r="O31" s="172">
        <f t="shared" si="11"/>
        <v>42.2</v>
      </c>
      <c r="P31" s="173">
        <f t="shared" si="17"/>
        <v>42.2</v>
      </c>
      <c r="Q31" s="191">
        <f t="shared" si="18"/>
        <v>7.1970378921434264E-2</v>
      </c>
      <c r="S31" s="197"/>
      <c r="T31" s="193">
        <f t="shared" si="19"/>
        <v>0</v>
      </c>
      <c r="U31" s="193">
        <f t="shared" si="20"/>
        <v>42.2</v>
      </c>
      <c r="V31" s="193">
        <f t="shared" si="12"/>
        <v>1</v>
      </c>
      <c r="W31" s="194" t="str">
        <f t="shared" si="13"/>
        <v>42.2</v>
      </c>
      <c r="X31" s="195" t="str">
        <f t="shared" si="21"/>
        <v/>
      </c>
      <c r="Y31" s="196" t="str">
        <f t="shared" si="22"/>
        <v>42.2</v>
      </c>
    </row>
    <row r="32" spans="1:25" x14ac:dyDescent="0.25">
      <c r="A32" s="159">
        <f>'Задание и расчет'!M155</f>
        <v>36.517412725484064</v>
      </c>
      <c r="B32" s="225">
        <v>21</v>
      </c>
      <c r="C32" s="169">
        <f t="shared" si="14"/>
        <v>36.517412725484064</v>
      </c>
      <c r="D32" s="170">
        <f t="shared" si="7"/>
        <v>10</v>
      </c>
      <c r="E32" s="170">
        <f t="shared" si="8"/>
        <v>365.17412725484064</v>
      </c>
      <c r="G32" s="171" cm="1">
        <f t="array" ref="G32">MAX(IF(MIN(ABS(LN(B$4:Z$4/E32)))=ABS(LN(B$4:Z$4/E32)),B$4:Z$4,-9999))</f>
        <v>360</v>
      </c>
      <c r="H32" s="215">
        <f t="shared" si="15"/>
        <v>36</v>
      </c>
      <c r="I32" s="226">
        <f t="shared" si="16"/>
        <v>1.4168931664837858</v>
      </c>
      <c r="K32" s="171" cm="1">
        <f t="array" ref="K32">MAX(IF(MIN(ABS(LN(B$6:GL$6/E32)))=ABS(LN(B$6:GL$6/E32)),B$6:GL$6,-9999))</f>
        <v>365</v>
      </c>
      <c r="L32" s="215">
        <f t="shared" si="9"/>
        <v>36.5</v>
      </c>
      <c r="M32" s="226">
        <f t="shared" si="10"/>
        <v>4.7683349351616264E-2</v>
      </c>
      <c r="O32" s="172">
        <f t="shared" si="11"/>
        <v>36.5</v>
      </c>
      <c r="P32" s="173">
        <f t="shared" si="17"/>
        <v>36.5</v>
      </c>
      <c r="Q32" s="191">
        <f t="shared" si="18"/>
        <v>4.7683349351616264E-2</v>
      </c>
      <c r="S32" s="197"/>
      <c r="T32" s="193">
        <f t="shared" si="19"/>
        <v>0</v>
      </c>
      <c r="U32" s="193">
        <f t="shared" si="20"/>
        <v>36.5</v>
      </c>
      <c r="V32" s="193">
        <f t="shared" si="12"/>
        <v>1</v>
      </c>
      <c r="W32" s="194" t="str">
        <f t="shared" si="13"/>
        <v>36.5</v>
      </c>
      <c r="X32" s="195" t="str">
        <f t="shared" si="21"/>
        <v/>
      </c>
      <c r="Y32" s="196" t="str">
        <f t="shared" si="22"/>
        <v>36.5</v>
      </c>
    </row>
    <row r="33" spans="1:25" x14ac:dyDescent="0.25">
      <c r="A33" s="159">
        <f>'Задание и расчет'!M156</f>
        <v>31.622776601683199</v>
      </c>
      <c r="B33" s="225">
        <v>22</v>
      </c>
      <c r="C33" s="169">
        <f t="shared" si="14"/>
        <v>31.622776601683199</v>
      </c>
      <c r="D33" s="170">
        <f t="shared" si="7"/>
        <v>10</v>
      </c>
      <c r="E33" s="170">
        <f t="shared" si="8"/>
        <v>316.22776601683199</v>
      </c>
      <c r="G33" s="171" cm="1">
        <f t="array" ref="G33">MAX(IF(MIN(ABS(LN(B$4:Z$4/E33)))=ABS(LN(B$4:Z$4/E33)),B$4:Z$4,-9999))</f>
        <v>330</v>
      </c>
      <c r="H33" s="215">
        <f t="shared" si="15"/>
        <v>33</v>
      </c>
      <c r="I33" s="226">
        <f t="shared" si="16"/>
        <v>4.3551627855584787</v>
      </c>
      <c r="K33" s="171" cm="1">
        <f t="array" ref="K33">MAX(IF(MIN(ABS(LN(B$6:GL$6/E33)))=ABS(LN(B$6:GL$6/E33)),B$6:GL$6,-9999))</f>
        <v>316</v>
      </c>
      <c r="L33" s="215">
        <f t="shared" si="9"/>
        <v>31.6</v>
      </c>
      <c r="M33" s="226">
        <f t="shared" si="10"/>
        <v>7.2025938677331383E-2</v>
      </c>
      <c r="O33" s="172">
        <f t="shared" si="11"/>
        <v>31.6</v>
      </c>
      <c r="P33" s="173">
        <f t="shared" si="17"/>
        <v>31.6</v>
      </c>
      <c r="Q33" s="191">
        <f t="shared" si="18"/>
        <v>7.2025938677331383E-2</v>
      </c>
      <c r="S33" s="197"/>
      <c r="T33" s="193">
        <f t="shared" si="19"/>
        <v>0</v>
      </c>
      <c r="U33" s="193">
        <f t="shared" si="20"/>
        <v>31.6</v>
      </c>
      <c r="V33" s="193">
        <f t="shared" si="12"/>
        <v>1</v>
      </c>
      <c r="W33" s="194" t="str">
        <f t="shared" si="13"/>
        <v>31.6</v>
      </c>
      <c r="X33" s="195" t="str">
        <f t="shared" si="21"/>
        <v/>
      </c>
      <c r="Y33" s="196" t="str">
        <f t="shared" si="22"/>
        <v>31.6</v>
      </c>
    </row>
    <row r="34" spans="1:25" x14ac:dyDescent="0.25">
      <c r="A34" s="159">
        <f>'Задание и расчет'!M157</f>
        <v>27.384196342643918</v>
      </c>
      <c r="B34" s="225">
        <v>23</v>
      </c>
      <c r="C34" s="169">
        <f t="shared" si="14"/>
        <v>27.384196342643918</v>
      </c>
      <c r="D34" s="170">
        <f t="shared" si="7"/>
        <v>10</v>
      </c>
      <c r="E34" s="170">
        <f t="shared" si="8"/>
        <v>273.84196342643918</v>
      </c>
      <c r="G34" s="171" cm="1">
        <f t="array" ref="G34">MAX(IF(MIN(ABS(LN(B$4:Z$4/E34)))=ABS(LN(B$4:Z$4/E34)),B$4:Z$4,-9999))</f>
        <v>270</v>
      </c>
      <c r="H34" s="215">
        <f t="shared" si="15"/>
        <v>27</v>
      </c>
      <c r="I34" s="226">
        <f t="shared" si="16"/>
        <v>1.4029856411949173</v>
      </c>
      <c r="K34" s="171" cm="1">
        <f t="array" ref="K34">MAX(IF(MIN(ABS(LN(B$6:GL$6/E34)))=ABS(LN(B$6:GL$6/E34)),B$6:GL$6,-9999))</f>
        <v>274</v>
      </c>
      <c r="L34" s="215">
        <f t="shared" si="9"/>
        <v>27.4</v>
      </c>
      <c r="M34" s="226">
        <f t="shared" si="10"/>
        <v>5.7710867824411982E-2</v>
      </c>
      <c r="O34" s="172">
        <f t="shared" si="11"/>
        <v>27.4</v>
      </c>
      <c r="P34" s="173">
        <f t="shared" si="17"/>
        <v>27.4</v>
      </c>
      <c r="Q34" s="191">
        <f t="shared" si="18"/>
        <v>5.7710867824411982E-2</v>
      </c>
      <c r="S34" s="197"/>
      <c r="T34" s="193">
        <f t="shared" si="19"/>
        <v>0</v>
      </c>
      <c r="U34" s="193">
        <f t="shared" si="20"/>
        <v>27.4</v>
      </c>
      <c r="V34" s="193">
        <f t="shared" si="12"/>
        <v>1</v>
      </c>
      <c r="W34" s="194" t="str">
        <f t="shared" si="13"/>
        <v>27.4</v>
      </c>
      <c r="X34" s="195" t="str">
        <f t="shared" si="21"/>
        <v/>
      </c>
      <c r="Y34" s="196" t="str">
        <f t="shared" si="22"/>
        <v>27.4</v>
      </c>
    </row>
    <row r="35" spans="1:25" x14ac:dyDescent="0.25">
      <c r="A35" s="159">
        <f>'Задание и расчет'!M158</f>
        <v>23.713737056616537</v>
      </c>
      <c r="B35" s="225">
        <v>24</v>
      </c>
      <c r="C35" s="169">
        <f t="shared" si="14"/>
        <v>23.713737056616537</v>
      </c>
      <c r="D35" s="170">
        <f t="shared" si="7"/>
        <v>10</v>
      </c>
      <c r="E35" s="170">
        <f t="shared" si="8"/>
        <v>237.13737056616537</v>
      </c>
      <c r="G35" s="171" cm="1">
        <f t="array" ref="G35">MAX(IF(MIN(ABS(LN(B$4:Z$4/E35)))=ABS(LN(B$4:Z$4/E35)),B$4:Z$4,-9999))</f>
        <v>240</v>
      </c>
      <c r="H35" s="215">
        <f t="shared" si="15"/>
        <v>24</v>
      </c>
      <c r="I35" s="226">
        <f t="shared" si="16"/>
        <v>1.207160822859805</v>
      </c>
      <c r="K35" s="171" cm="1">
        <f t="array" ref="K35">MAX(IF(MIN(ABS(LN(B$6:GL$6/E35)))=ABS(LN(B$6:GL$6/E35)),B$6:GL$6,-9999))</f>
        <v>237</v>
      </c>
      <c r="L35" s="215">
        <f t="shared" si="9"/>
        <v>23.7</v>
      </c>
      <c r="M35" s="226">
        <f t="shared" si="10"/>
        <v>5.7928687425945542E-2</v>
      </c>
      <c r="O35" s="172">
        <f t="shared" si="11"/>
        <v>23.7</v>
      </c>
      <c r="P35" s="173">
        <f t="shared" si="17"/>
        <v>23.7</v>
      </c>
      <c r="Q35" s="191">
        <f t="shared" si="18"/>
        <v>5.7928687425945542E-2</v>
      </c>
      <c r="S35" s="197"/>
      <c r="T35" s="193">
        <f t="shared" si="19"/>
        <v>0</v>
      </c>
      <c r="U35" s="193">
        <f t="shared" si="20"/>
        <v>23.7</v>
      </c>
      <c r="V35" s="193">
        <f t="shared" si="12"/>
        <v>1</v>
      </c>
      <c r="W35" s="194" t="str">
        <f t="shared" si="13"/>
        <v>23.7</v>
      </c>
      <c r="X35" s="195" t="str">
        <f t="shared" si="21"/>
        <v/>
      </c>
      <c r="Y35" s="196" t="str">
        <f t="shared" si="22"/>
        <v>23.7</v>
      </c>
    </row>
    <row r="36" spans="1:25" x14ac:dyDescent="0.25">
      <c r="A36" s="159">
        <f>'Задание и расчет'!M159</f>
        <v>20.535250264571459</v>
      </c>
      <c r="B36" s="225">
        <v>25</v>
      </c>
      <c r="C36" s="169">
        <f t="shared" si="14"/>
        <v>20.535250264571459</v>
      </c>
      <c r="D36" s="170">
        <f t="shared" si="7"/>
        <v>10</v>
      </c>
      <c r="E36" s="170">
        <f t="shared" si="8"/>
        <v>205.35250264571459</v>
      </c>
      <c r="G36" s="171" cm="1">
        <f t="array" ref="G36">MAX(IF(MIN(ABS(LN(B$4:Z$4/E36)))=ABS(LN(B$4:Z$4/E36)),B$4:Z$4,-9999))</f>
        <v>200</v>
      </c>
      <c r="H36" s="215">
        <f t="shared" si="15"/>
        <v>20</v>
      </c>
      <c r="I36" s="226">
        <f t="shared" si="16"/>
        <v>2.6064949668273707</v>
      </c>
      <c r="K36" s="171" cm="1">
        <f t="array" ref="K36">MAX(IF(MIN(ABS(LN(B$6:GL$6/E36)))=ABS(LN(B$6:GL$6/E36)),B$6:GL$6,-9999))</f>
        <v>205</v>
      </c>
      <c r="L36" s="215">
        <f t="shared" si="9"/>
        <v>20.5</v>
      </c>
      <c r="M36" s="226">
        <f t="shared" si="10"/>
        <v>0.17165734099805494</v>
      </c>
      <c r="O36" s="172">
        <f t="shared" si="11"/>
        <v>20.5</v>
      </c>
      <c r="P36" s="173">
        <f t="shared" si="17"/>
        <v>20.5</v>
      </c>
      <c r="Q36" s="191">
        <f t="shared" si="18"/>
        <v>0.17165734099805494</v>
      </c>
      <c r="S36" s="197"/>
      <c r="T36" s="193">
        <f t="shared" si="19"/>
        <v>0</v>
      </c>
      <c r="U36" s="193">
        <f t="shared" si="20"/>
        <v>20.5</v>
      </c>
      <c r="V36" s="193">
        <f t="shared" si="12"/>
        <v>1</v>
      </c>
      <c r="W36" s="194" t="str">
        <f t="shared" si="13"/>
        <v>20.5</v>
      </c>
      <c r="X36" s="195" t="str">
        <f t="shared" si="21"/>
        <v/>
      </c>
      <c r="Y36" s="196" t="str">
        <f t="shared" si="22"/>
        <v>20.5</v>
      </c>
    </row>
    <row r="37" spans="1:25" x14ac:dyDescent="0.25">
      <c r="A37" s="159">
        <f>'Задание и расчет'!M160</f>
        <v>17.782794100389765</v>
      </c>
      <c r="B37" s="225">
        <v>26</v>
      </c>
      <c r="C37" s="169">
        <f t="shared" si="14"/>
        <v>17.782794100389765</v>
      </c>
      <c r="D37" s="170">
        <f t="shared" si="7"/>
        <v>10</v>
      </c>
      <c r="E37" s="170">
        <f t="shared" si="8"/>
        <v>177.82794100389765</v>
      </c>
      <c r="G37" s="171" cm="1">
        <f t="array" ref="G37">MAX(IF(MIN(ABS(LN(B$4:Z$4/E37)))=ABS(LN(B$4:Z$4/E37)),B$4:Z$4,-9999))</f>
        <v>180</v>
      </c>
      <c r="H37" s="215">
        <f t="shared" si="15"/>
        <v>18</v>
      </c>
      <c r="I37" s="226">
        <f t="shared" si="16"/>
        <v>1.2214385342597782</v>
      </c>
      <c r="K37" s="171" cm="1">
        <f t="array" ref="K37">MAX(IF(MIN(ABS(LN(B$6:GL$6/E37)))=ABS(LN(B$6:GL$6/E37)),B$6:GL$6,-9999))</f>
        <v>178</v>
      </c>
      <c r="L37" s="215">
        <f t="shared" si="9"/>
        <v>17.8</v>
      </c>
      <c r="M37" s="226">
        <f t="shared" si="10"/>
        <v>9.6755883879118043E-2</v>
      </c>
      <c r="O37" s="172">
        <f t="shared" si="11"/>
        <v>17.8</v>
      </c>
      <c r="P37" s="173">
        <f t="shared" si="17"/>
        <v>17.8</v>
      </c>
      <c r="Q37" s="191">
        <f t="shared" si="18"/>
        <v>9.6755883879118043E-2</v>
      </c>
      <c r="S37" s="197"/>
      <c r="T37" s="193">
        <f t="shared" si="19"/>
        <v>0</v>
      </c>
      <c r="U37" s="193">
        <f t="shared" si="20"/>
        <v>17.8</v>
      </c>
      <c r="V37" s="193">
        <f t="shared" si="12"/>
        <v>1</v>
      </c>
      <c r="W37" s="194" t="str">
        <f t="shared" si="13"/>
        <v>17.8</v>
      </c>
      <c r="X37" s="195" t="str">
        <f t="shared" si="21"/>
        <v/>
      </c>
      <c r="Y37" s="196" t="str">
        <f t="shared" si="22"/>
        <v>17.8</v>
      </c>
    </row>
    <row r="38" spans="1:25" x14ac:dyDescent="0.25">
      <c r="A38" s="159">
        <f>'Задание и расчет'!M161</f>
        <v>15.399265260594802</v>
      </c>
      <c r="B38" s="225">
        <v>27</v>
      </c>
      <c r="C38" s="169">
        <f t="shared" si="14"/>
        <v>15.399265260594802</v>
      </c>
      <c r="D38" s="170">
        <f t="shared" si="7"/>
        <v>10</v>
      </c>
      <c r="E38" s="170">
        <f t="shared" si="8"/>
        <v>153.99265260594802</v>
      </c>
      <c r="G38" s="171" cm="1">
        <f t="array" ref="G38">MAX(IF(MIN(ABS(LN(B$4:Z$4/E38)))=ABS(LN(B$4:Z$4/E38)),B$4:Z$4,-9999))</f>
        <v>150</v>
      </c>
      <c r="H38" s="215">
        <f t="shared" si="15"/>
        <v>15</v>
      </c>
      <c r="I38" s="226">
        <f t="shared" si="16"/>
        <v>2.5927552635675593</v>
      </c>
      <c r="K38" s="171" cm="1">
        <f t="array" ref="K38">MAX(IF(MIN(ABS(LN(B$6:GL$6/E38)))=ABS(LN(B$6:GL$6/E38)),B$6:GL$6,-9999))</f>
        <v>154</v>
      </c>
      <c r="L38" s="215">
        <f t="shared" si="9"/>
        <v>15.4</v>
      </c>
      <c r="M38" s="226">
        <f t="shared" si="10"/>
        <v>4.7712627373079682E-3</v>
      </c>
      <c r="O38" s="172">
        <f t="shared" si="11"/>
        <v>15.4</v>
      </c>
      <c r="P38" s="173">
        <f t="shared" si="17"/>
        <v>15.4</v>
      </c>
      <c r="Q38" s="191">
        <f t="shared" si="18"/>
        <v>4.7712627373079682E-3</v>
      </c>
      <c r="S38" s="197"/>
      <c r="T38" s="193">
        <f t="shared" si="19"/>
        <v>0</v>
      </c>
      <c r="U38" s="193">
        <f t="shared" si="20"/>
        <v>15.4</v>
      </c>
      <c r="V38" s="193">
        <f t="shared" si="12"/>
        <v>1</v>
      </c>
      <c r="W38" s="194" t="str">
        <f t="shared" si="13"/>
        <v>15.4</v>
      </c>
      <c r="X38" s="195" t="str">
        <f t="shared" si="21"/>
        <v/>
      </c>
      <c r="Y38" s="196" t="str">
        <f t="shared" si="22"/>
        <v>15.4</v>
      </c>
    </row>
    <row r="39" spans="1:25" x14ac:dyDescent="0.25">
      <c r="A39" s="159">
        <f>'Задание и расчет'!M162</f>
        <v>13.33521432163252</v>
      </c>
      <c r="B39" s="225">
        <v>28</v>
      </c>
      <c r="C39" s="169">
        <f t="shared" si="14"/>
        <v>13.33521432163252</v>
      </c>
      <c r="D39" s="170">
        <f t="shared" si="7"/>
        <v>10</v>
      </c>
      <c r="E39" s="170">
        <f t="shared" si="8"/>
        <v>133.3521432163252</v>
      </c>
      <c r="G39" s="171" cm="1">
        <f t="array" ref="G39">MAX(IF(MIN(ABS(LN(B$4:Z$4/E39)))=ABS(LN(B$4:Z$4/E39)),B$4:Z$4,-9999))</f>
        <v>130</v>
      </c>
      <c r="H39" s="215">
        <f t="shared" si="15"/>
        <v>13</v>
      </c>
      <c r="I39" s="226">
        <f t="shared" si="16"/>
        <v>2.5137527867754792</v>
      </c>
      <c r="K39" s="171" cm="1">
        <f t="array" ref="K39">MAX(IF(MIN(ABS(LN(B$6:GL$6/E39)))=ABS(LN(B$6:GL$6/E39)),B$6:GL$6,-9999))</f>
        <v>133</v>
      </c>
      <c r="L39" s="215">
        <f t="shared" si="9"/>
        <v>13.3</v>
      </c>
      <c r="M39" s="226">
        <f t="shared" si="10"/>
        <v>0.26407015877798495</v>
      </c>
      <c r="O39" s="172">
        <f t="shared" si="11"/>
        <v>13.3</v>
      </c>
      <c r="P39" s="173">
        <f t="shared" si="17"/>
        <v>13.3</v>
      </c>
      <c r="Q39" s="191">
        <f t="shared" si="18"/>
        <v>0.26407015877798495</v>
      </c>
      <c r="S39" s="197"/>
      <c r="T39" s="193">
        <f t="shared" si="19"/>
        <v>0</v>
      </c>
      <c r="U39" s="193">
        <f t="shared" si="20"/>
        <v>13.3</v>
      </c>
      <c r="V39" s="193">
        <f t="shared" si="12"/>
        <v>1</v>
      </c>
      <c r="W39" s="194" t="str">
        <f t="shared" si="13"/>
        <v>13.3</v>
      </c>
      <c r="X39" s="195" t="str">
        <f t="shared" si="21"/>
        <v/>
      </c>
      <c r="Y39" s="196" t="str">
        <f t="shared" si="22"/>
        <v>13.3</v>
      </c>
    </row>
    <row r="40" spans="1:25" x14ac:dyDescent="0.25">
      <c r="A40" s="159">
        <f>'Задание и расчет'!M163</f>
        <v>11.547819846895436</v>
      </c>
      <c r="B40" s="225">
        <v>29</v>
      </c>
      <c r="C40" s="169">
        <f t="shared" si="14"/>
        <v>11.547819846895436</v>
      </c>
      <c r="D40" s="170">
        <f t="shared" si="7"/>
        <v>10</v>
      </c>
      <c r="E40" s="170">
        <f t="shared" si="8"/>
        <v>115.47819846895436</v>
      </c>
      <c r="G40" s="171" cm="1">
        <f t="array" ref="G40">MAX(IF(MIN(ABS(LN(B$4:Z$4/E40)))=ABS(LN(B$4:Z$4/E40)),B$4:Z$4,-9999))</f>
        <v>120</v>
      </c>
      <c r="H40" s="215">
        <f t="shared" si="15"/>
        <v>12</v>
      </c>
      <c r="I40" s="226">
        <f t="shared" si="16"/>
        <v>3.9157188032001549</v>
      </c>
      <c r="K40" s="171" cm="1">
        <f t="array" ref="K40">MAX(IF(MIN(ABS(LN(B$6:GL$6/E40)))=ABS(LN(B$6:GL$6/E40)),B$6:GL$6,-9999))</f>
        <v>115</v>
      </c>
      <c r="L40" s="215">
        <f t="shared" si="9"/>
        <v>11.5</v>
      </c>
      <c r="M40" s="226">
        <f t="shared" si="10"/>
        <v>0.41410281359985146</v>
      </c>
      <c r="O40" s="172">
        <f t="shared" si="11"/>
        <v>11.5</v>
      </c>
      <c r="P40" s="173">
        <f t="shared" si="17"/>
        <v>11.5</v>
      </c>
      <c r="Q40" s="191">
        <f t="shared" si="18"/>
        <v>0.41410281359985146</v>
      </c>
      <c r="S40" s="197"/>
      <c r="T40" s="193">
        <f t="shared" si="19"/>
        <v>0</v>
      </c>
      <c r="U40" s="193">
        <f t="shared" si="20"/>
        <v>11.5</v>
      </c>
      <c r="V40" s="193">
        <f t="shared" si="12"/>
        <v>1</v>
      </c>
      <c r="W40" s="194" t="str">
        <f t="shared" si="13"/>
        <v>11.5</v>
      </c>
      <c r="X40" s="195" t="str">
        <f t="shared" si="21"/>
        <v/>
      </c>
      <c r="Y40" s="196" t="str">
        <f t="shared" si="22"/>
        <v>11.5</v>
      </c>
    </row>
    <row r="41" spans="1:25" x14ac:dyDescent="0.25">
      <c r="A41" s="159">
        <f>'Задание и расчет'!M164</f>
        <v>10</v>
      </c>
      <c r="B41" s="225">
        <v>30</v>
      </c>
      <c r="C41" s="169">
        <f t="shared" si="14"/>
        <v>10</v>
      </c>
      <c r="D41" s="170">
        <f t="shared" si="7"/>
        <v>10</v>
      </c>
      <c r="E41" s="170">
        <f t="shared" si="8"/>
        <v>100</v>
      </c>
      <c r="G41" s="171" cm="1">
        <f t="array" ref="G41">MAX(IF(MIN(ABS(LN(B$4:Z$4/E41)))=ABS(LN(B$4:Z$4/E41)),B$4:Z$4,-9999))</f>
        <v>100</v>
      </c>
      <c r="H41" s="215">
        <f t="shared" si="15"/>
        <v>10</v>
      </c>
      <c r="I41" s="226">
        <f t="shared" si="16"/>
        <v>0</v>
      </c>
      <c r="K41" s="171" cm="1">
        <f t="array" ref="K41">MAX(IF(MIN(ABS(LN(B$6:GL$6/E41)))=ABS(LN(B$6:GL$6/E41)),B$6:GL$6,-9999))</f>
        <v>100</v>
      </c>
      <c r="L41" s="215">
        <f t="shared" si="9"/>
        <v>10</v>
      </c>
      <c r="M41" s="226">
        <f t="shared" si="10"/>
        <v>0</v>
      </c>
      <c r="O41" s="172">
        <f t="shared" si="11"/>
        <v>10</v>
      </c>
      <c r="P41" s="173">
        <f t="shared" si="17"/>
        <v>10</v>
      </c>
      <c r="Q41" s="191">
        <f t="shared" si="18"/>
        <v>0</v>
      </c>
      <c r="S41" s="197"/>
      <c r="T41" s="193">
        <f t="shared" si="19"/>
        <v>0</v>
      </c>
      <c r="U41" s="193">
        <f t="shared" si="20"/>
        <v>10</v>
      </c>
      <c r="V41" s="193">
        <f t="shared" si="12"/>
        <v>1</v>
      </c>
      <c r="W41" s="194" t="str">
        <f t="shared" si="13"/>
        <v>10.0</v>
      </c>
      <c r="X41" s="195" t="str">
        <f t="shared" si="21"/>
        <v/>
      </c>
      <c r="Y41" s="196" t="str">
        <f t="shared" si="22"/>
        <v>10.0</v>
      </c>
    </row>
    <row r="42" spans="1:25" x14ac:dyDescent="0.25">
      <c r="A42" s="159">
        <f>'Задание и расчет'!M165</f>
        <v>0</v>
      </c>
      <c r="B42" s="225">
        <v>31</v>
      </c>
      <c r="C42" s="169">
        <f t="shared" si="14"/>
        <v>9.9999999999999995E-7</v>
      </c>
      <c r="D42" s="170">
        <f t="shared" si="7"/>
        <v>100000000</v>
      </c>
      <c r="E42" s="170">
        <f t="shared" si="8"/>
        <v>100</v>
      </c>
      <c r="G42" s="171" cm="1">
        <f t="array" ref="G42">MAX(IF(MIN(ABS(LN(B$4:Z$4/E42)))=ABS(LN(B$4:Z$4/E42)),B$4:Z$4,-9999))</f>
        <v>100</v>
      </c>
      <c r="H42" s="215">
        <f t="shared" si="15"/>
        <v>9.9999999999999995E-7</v>
      </c>
      <c r="I42" s="226">
        <f t="shared" si="16"/>
        <v>0</v>
      </c>
      <c r="K42" s="171" cm="1">
        <f t="array" ref="K42">MAX(IF(MIN(ABS(LN(B$6:GL$6/E42)))=ABS(LN(B$6:GL$6/E42)),B$6:GL$6,-9999))</f>
        <v>100</v>
      </c>
      <c r="L42" s="215">
        <f t="shared" si="9"/>
        <v>9.9999999999999995E-7</v>
      </c>
      <c r="M42" s="226">
        <f t="shared" si="10"/>
        <v>0</v>
      </c>
      <c r="O42" s="172">
        <f t="shared" si="11"/>
        <v>9.9999999999999995E-7</v>
      </c>
      <c r="P42" s="173">
        <f t="shared" si="17"/>
        <v>9.9999999999999995E-7</v>
      </c>
      <c r="Q42" s="191">
        <f t="shared" si="18"/>
        <v>0</v>
      </c>
      <c r="S42" s="197"/>
      <c r="T42" s="193">
        <f t="shared" si="19"/>
        <v>-6</v>
      </c>
      <c r="U42" s="193">
        <f t="shared" si="20"/>
        <v>1</v>
      </c>
      <c r="V42" s="193">
        <f t="shared" si="12"/>
        <v>0</v>
      </c>
      <c r="W42" s="194" t="str">
        <f t="shared" si="13"/>
        <v>1.00</v>
      </c>
      <c r="X42" s="195" t="str">
        <f t="shared" si="21"/>
        <v>u</v>
      </c>
      <c r="Y42" s="196" t="str">
        <f t="shared" si="22"/>
        <v>1.00u</v>
      </c>
    </row>
    <row r="43" spans="1:25" x14ac:dyDescent="0.25">
      <c r="A43" s="159">
        <f>'Задание и расчет'!M166</f>
        <v>0</v>
      </c>
      <c r="B43" s="225">
        <v>32</v>
      </c>
      <c r="C43" s="169">
        <f t="shared" si="14"/>
        <v>9.9999999999999995E-7</v>
      </c>
      <c r="D43" s="170">
        <f t="shared" si="7"/>
        <v>100000000</v>
      </c>
      <c r="E43" s="170">
        <f t="shared" si="8"/>
        <v>100</v>
      </c>
      <c r="G43" s="171" cm="1">
        <f t="array" ref="G43">MAX(IF(MIN(ABS(LN(B$4:Z$4/E43)))=ABS(LN(B$4:Z$4/E43)),B$4:Z$4,-9999))</f>
        <v>100</v>
      </c>
      <c r="H43" s="215">
        <f t="shared" si="15"/>
        <v>9.9999999999999995E-7</v>
      </c>
      <c r="I43" s="226">
        <f t="shared" si="16"/>
        <v>0</v>
      </c>
      <c r="K43" s="171" cm="1">
        <f t="array" ref="K43">MAX(IF(MIN(ABS(LN(B$6:GL$6/E43)))=ABS(LN(B$6:GL$6/E43)),B$6:GL$6,-9999))</f>
        <v>100</v>
      </c>
      <c r="L43" s="215">
        <f t="shared" si="9"/>
        <v>9.9999999999999995E-7</v>
      </c>
      <c r="M43" s="226">
        <f t="shared" si="10"/>
        <v>0</v>
      </c>
      <c r="O43" s="172">
        <f t="shared" si="11"/>
        <v>9.9999999999999995E-7</v>
      </c>
      <c r="P43" s="173">
        <f t="shared" si="17"/>
        <v>9.9999999999999995E-7</v>
      </c>
      <c r="Q43" s="191">
        <f t="shared" si="18"/>
        <v>0</v>
      </c>
      <c r="S43" s="197"/>
      <c r="T43" s="193">
        <f t="shared" si="19"/>
        <v>-6</v>
      </c>
      <c r="U43" s="193">
        <f t="shared" si="20"/>
        <v>1</v>
      </c>
      <c r="V43" s="193">
        <f t="shared" si="12"/>
        <v>0</v>
      </c>
      <c r="W43" s="194" t="str">
        <f t="shared" si="13"/>
        <v>1.00</v>
      </c>
      <c r="X43" s="195" t="str">
        <f t="shared" si="21"/>
        <v>u</v>
      </c>
      <c r="Y43" s="196" t="str">
        <f t="shared" si="22"/>
        <v>1.00u</v>
      </c>
    </row>
    <row r="44" spans="1:25" x14ac:dyDescent="0.25">
      <c r="A44" s="159">
        <f>'Задание и расчет'!M167</f>
        <v>0</v>
      </c>
      <c r="B44" s="225">
        <v>33</v>
      </c>
      <c r="C44" s="169">
        <f t="shared" si="14"/>
        <v>9.9999999999999995E-7</v>
      </c>
      <c r="D44" s="170">
        <f t="shared" si="7"/>
        <v>100000000</v>
      </c>
      <c r="E44" s="170">
        <f t="shared" si="8"/>
        <v>100</v>
      </c>
      <c r="G44" s="171" cm="1">
        <f t="array" ref="G44">MAX(IF(MIN(ABS(LN(B$4:Z$4/E44)))=ABS(LN(B$4:Z$4/E44)),B$4:Z$4,-9999))</f>
        <v>100</v>
      </c>
      <c r="H44" s="215">
        <f t="shared" si="15"/>
        <v>9.9999999999999995E-7</v>
      </c>
      <c r="I44" s="226">
        <f t="shared" si="16"/>
        <v>0</v>
      </c>
      <c r="K44" s="171" cm="1">
        <f t="array" ref="K44">MAX(IF(MIN(ABS(LN(B$6:GL$6/E44)))=ABS(LN(B$6:GL$6/E44)),B$6:GL$6,-9999))</f>
        <v>100</v>
      </c>
      <c r="L44" s="215">
        <f t="shared" si="9"/>
        <v>9.9999999999999995E-7</v>
      </c>
      <c r="M44" s="226">
        <f t="shared" si="10"/>
        <v>0</v>
      </c>
      <c r="O44" s="172">
        <f t="shared" si="11"/>
        <v>9.9999999999999995E-7</v>
      </c>
      <c r="P44" s="173">
        <f t="shared" si="17"/>
        <v>9.9999999999999995E-7</v>
      </c>
      <c r="Q44" s="191">
        <f t="shared" si="18"/>
        <v>0</v>
      </c>
      <c r="S44" s="197"/>
      <c r="T44" s="193">
        <f t="shared" si="19"/>
        <v>-6</v>
      </c>
      <c r="U44" s="193">
        <f t="shared" si="20"/>
        <v>1</v>
      </c>
      <c r="V44" s="193">
        <f t="shared" si="12"/>
        <v>0</v>
      </c>
      <c r="W44" s="194" t="str">
        <f t="shared" si="13"/>
        <v>1.00</v>
      </c>
      <c r="X44" s="195" t="str">
        <f t="shared" si="21"/>
        <v>u</v>
      </c>
      <c r="Y44" s="196" t="str">
        <f t="shared" si="22"/>
        <v>1.00u</v>
      </c>
    </row>
    <row r="45" spans="1:25" x14ac:dyDescent="0.25">
      <c r="A45" s="159">
        <f>'Задание и расчет'!M168</f>
        <v>0</v>
      </c>
      <c r="B45" s="225">
        <v>34</v>
      </c>
      <c r="C45" s="169">
        <f t="shared" si="14"/>
        <v>9.9999999999999995E-7</v>
      </c>
      <c r="D45" s="170">
        <f t="shared" si="7"/>
        <v>100000000</v>
      </c>
      <c r="E45" s="170">
        <f t="shared" si="8"/>
        <v>100</v>
      </c>
      <c r="G45" s="171" cm="1">
        <f t="array" ref="G45">MAX(IF(MIN(ABS(LN(B$4:Z$4/E45)))=ABS(LN(B$4:Z$4/E45)),B$4:Z$4,-9999))</f>
        <v>100</v>
      </c>
      <c r="H45" s="215">
        <f t="shared" si="15"/>
        <v>9.9999999999999995E-7</v>
      </c>
      <c r="I45" s="226">
        <f t="shared" si="16"/>
        <v>0</v>
      </c>
      <c r="K45" s="171" cm="1">
        <f t="array" ref="K45">MAX(IF(MIN(ABS(LN(B$6:GL$6/E45)))=ABS(LN(B$6:GL$6/E45)),B$6:GL$6,-9999))</f>
        <v>100</v>
      </c>
      <c r="L45" s="215">
        <f t="shared" si="9"/>
        <v>9.9999999999999995E-7</v>
      </c>
      <c r="M45" s="226">
        <f t="shared" si="10"/>
        <v>0</v>
      </c>
      <c r="O45" s="172">
        <f t="shared" si="11"/>
        <v>9.9999999999999995E-7</v>
      </c>
      <c r="P45" s="173">
        <f t="shared" si="17"/>
        <v>9.9999999999999995E-7</v>
      </c>
      <c r="Q45" s="191">
        <f t="shared" si="18"/>
        <v>0</v>
      </c>
      <c r="S45" s="197"/>
      <c r="T45" s="193">
        <f t="shared" si="19"/>
        <v>-6</v>
      </c>
      <c r="U45" s="193">
        <f t="shared" si="20"/>
        <v>1</v>
      </c>
      <c r="V45" s="193">
        <f t="shared" si="12"/>
        <v>0</v>
      </c>
      <c r="W45" s="194" t="str">
        <f t="shared" si="13"/>
        <v>1.00</v>
      </c>
      <c r="X45" s="195" t="str">
        <f t="shared" si="21"/>
        <v>u</v>
      </c>
      <c r="Y45" s="196" t="str">
        <f t="shared" si="22"/>
        <v>1.00u</v>
      </c>
    </row>
    <row r="46" spans="1:25" x14ac:dyDescent="0.25">
      <c r="A46" s="159">
        <f>'Задание и расчет'!M169</f>
        <v>0</v>
      </c>
      <c r="B46" s="225">
        <v>35</v>
      </c>
      <c r="C46" s="169">
        <f t="shared" si="14"/>
        <v>9.9999999999999995E-7</v>
      </c>
      <c r="D46" s="170">
        <f t="shared" si="7"/>
        <v>100000000</v>
      </c>
      <c r="E46" s="170">
        <f t="shared" si="8"/>
        <v>100</v>
      </c>
      <c r="G46" s="171" cm="1">
        <f t="array" ref="G46">MAX(IF(MIN(ABS(LN(B$4:Z$4/E46)))=ABS(LN(B$4:Z$4/E46)),B$4:Z$4,-9999))</f>
        <v>100</v>
      </c>
      <c r="H46" s="215">
        <f t="shared" si="15"/>
        <v>9.9999999999999995E-7</v>
      </c>
      <c r="I46" s="226">
        <f t="shared" si="16"/>
        <v>0</v>
      </c>
      <c r="K46" s="171" cm="1">
        <f t="array" ref="K46">MAX(IF(MIN(ABS(LN(B$6:GL$6/E46)))=ABS(LN(B$6:GL$6/E46)),B$6:GL$6,-9999))</f>
        <v>100</v>
      </c>
      <c r="L46" s="215">
        <f t="shared" si="9"/>
        <v>9.9999999999999995E-7</v>
      </c>
      <c r="M46" s="226">
        <f t="shared" si="10"/>
        <v>0</v>
      </c>
      <c r="O46" s="172">
        <f t="shared" si="11"/>
        <v>9.9999999999999995E-7</v>
      </c>
      <c r="P46" s="173">
        <f t="shared" si="17"/>
        <v>9.9999999999999995E-7</v>
      </c>
      <c r="Q46" s="191">
        <f t="shared" si="18"/>
        <v>0</v>
      </c>
      <c r="S46" s="197"/>
      <c r="T46" s="193">
        <f t="shared" si="19"/>
        <v>-6</v>
      </c>
      <c r="U46" s="193">
        <f t="shared" si="20"/>
        <v>1</v>
      </c>
      <c r="V46" s="193">
        <f t="shared" si="12"/>
        <v>0</v>
      </c>
      <c r="W46" s="194" t="str">
        <f t="shared" si="13"/>
        <v>1.00</v>
      </c>
      <c r="X46" s="195" t="str">
        <f t="shared" si="21"/>
        <v>u</v>
      </c>
      <c r="Y46" s="196" t="str">
        <f t="shared" si="22"/>
        <v>1.00u</v>
      </c>
    </row>
    <row r="47" spans="1:25" x14ac:dyDescent="0.25">
      <c r="A47" s="159">
        <f>'Задание и расчет'!M170</f>
        <v>0</v>
      </c>
      <c r="B47" s="225">
        <v>36</v>
      </c>
      <c r="C47" s="169">
        <f t="shared" si="14"/>
        <v>9.9999999999999995E-7</v>
      </c>
      <c r="D47" s="170">
        <f t="shared" si="7"/>
        <v>100000000</v>
      </c>
      <c r="E47" s="170">
        <f t="shared" si="8"/>
        <v>100</v>
      </c>
      <c r="G47" s="171" cm="1">
        <f t="array" ref="G47">MAX(IF(MIN(ABS(LN(B$4:Z$4/E47)))=ABS(LN(B$4:Z$4/E47)),B$4:Z$4,-9999))</f>
        <v>100</v>
      </c>
      <c r="H47" s="215">
        <f t="shared" si="15"/>
        <v>9.9999999999999995E-7</v>
      </c>
      <c r="I47" s="226">
        <f t="shared" si="16"/>
        <v>0</v>
      </c>
      <c r="K47" s="171" cm="1">
        <f t="array" ref="K47">MAX(IF(MIN(ABS(LN(B$6:GL$6/E47)))=ABS(LN(B$6:GL$6/E47)),B$6:GL$6,-9999))</f>
        <v>100</v>
      </c>
      <c r="L47" s="215">
        <f t="shared" si="9"/>
        <v>9.9999999999999995E-7</v>
      </c>
      <c r="M47" s="226">
        <f t="shared" si="10"/>
        <v>0</v>
      </c>
      <c r="O47" s="172">
        <f t="shared" si="11"/>
        <v>9.9999999999999995E-7</v>
      </c>
      <c r="P47" s="173">
        <f t="shared" si="17"/>
        <v>9.9999999999999995E-7</v>
      </c>
      <c r="Q47" s="191">
        <f t="shared" si="18"/>
        <v>0</v>
      </c>
      <c r="S47" s="197"/>
      <c r="T47" s="193">
        <f t="shared" si="19"/>
        <v>-6</v>
      </c>
      <c r="U47" s="193">
        <f t="shared" si="20"/>
        <v>1</v>
      </c>
      <c r="V47" s="193">
        <f t="shared" si="12"/>
        <v>0</v>
      </c>
      <c r="W47" s="194" t="str">
        <f t="shared" si="13"/>
        <v>1.00</v>
      </c>
      <c r="X47" s="195" t="str">
        <f t="shared" si="21"/>
        <v>u</v>
      </c>
      <c r="Y47" s="196" t="str">
        <f t="shared" si="22"/>
        <v>1.00u</v>
      </c>
    </row>
    <row r="48" spans="1:25" x14ac:dyDescent="0.25">
      <c r="A48" s="159">
        <f>'Задание и расчет'!M171</f>
        <v>0</v>
      </c>
      <c r="B48" s="225">
        <v>37</v>
      </c>
      <c r="C48" s="169">
        <f t="shared" si="14"/>
        <v>9.9999999999999995E-7</v>
      </c>
      <c r="D48" s="170">
        <f t="shared" si="7"/>
        <v>100000000</v>
      </c>
      <c r="E48" s="170">
        <f t="shared" si="8"/>
        <v>100</v>
      </c>
      <c r="G48" s="171" cm="1">
        <f t="array" ref="G48">MAX(IF(MIN(ABS(LN(B$4:Z$4/E48)))=ABS(LN(B$4:Z$4/E48)),B$4:Z$4,-9999))</f>
        <v>100</v>
      </c>
      <c r="H48" s="215">
        <f t="shared" si="15"/>
        <v>9.9999999999999995E-7</v>
      </c>
      <c r="I48" s="226">
        <f t="shared" si="16"/>
        <v>0</v>
      </c>
      <c r="K48" s="171" cm="1">
        <f t="array" ref="K48">MAX(IF(MIN(ABS(LN(B$6:GL$6/E48)))=ABS(LN(B$6:GL$6/E48)),B$6:GL$6,-9999))</f>
        <v>100</v>
      </c>
      <c r="L48" s="215">
        <f t="shared" si="9"/>
        <v>9.9999999999999995E-7</v>
      </c>
      <c r="M48" s="226">
        <f t="shared" si="10"/>
        <v>0</v>
      </c>
      <c r="O48" s="172">
        <f t="shared" si="11"/>
        <v>9.9999999999999995E-7</v>
      </c>
      <c r="P48" s="173">
        <f t="shared" si="17"/>
        <v>9.9999999999999995E-7</v>
      </c>
      <c r="Q48" s="191">
        <f t="shared" si="18"/>
        <v>0</v>
      </c>
      <c r="S48" s="197"/>
      <c r="T48" s="193">
        <f t="shared" si="19"/>
        <v>-6</v>
      </c>
      <c r="U48" s="193">
        <f t="shared" si="20"/>
        <v>1</v>
      </c>
      <c r="V48" s="193">
        <f t="shared" si="12"/>
        <v>0</v>
      </c>
      <c r="W48" s="194" t="str">
        <f t="shared" si="13"/>
        <v>1.00</v>
      </c>
      <c r="X48" s="195" t="str">
        <f t="shared" si="21"/>
        <v>u</v>
      </c>
      <c r="Y48" s="196" t="str">
        <f t="shared" si="22"/>
        <v>1.00u</v>
      </c>
    </row>
    <row r="49" spans="1:25" x14ac:dyDescent="0.25">
      <c r="A49" s="159">
        <f>'Задание и расчет'!M172</f>
        <v>0</v>
      </c>
      <c r="B49" s="225">
        <v>38</v>
      </c>
      <c r="C49" s="169">
        <f t="shared" si="14"/>
        <v>9.9999999999999995E-7</v>
      </c>
      <c r="D49" s="170">
        <f t="shared" si="7"/>
        <v>100000000</v>
      </c>
      <c r="E49" s="170">
        <f t="shared" si="8"/>
        <v>100</v>
      </c>
      <c r="G49" s="171" cm="1">
        <f t="array" ref="G49">MAX(IF(MIN(ABS(LN(B$4:Z$4/E49)))=ABS(LN(B$4:Z$4/E49)),B$4:Z$4,-9999))</f>
        <v>100</v>
      </c>
      <c r="H49" s="215">
        <f t="shared" si="15"/>
        <v>9.9999999999999995E-7</v>
      </c>
      <c r="I49" s="226">
        <f t="shared" si="16"/>
        <v>0</v>
      </c>
      <c r="K49" s="171" cm="1">
        <f t="array" ref="K49">MAX(IF(MIN(ABS(LN(B$6:GL$6/E49)))=ABS(LN(B$6:GL$6/E49)),B$6:GL$6,-9999))</f>
        <v>100</v>
      </c>
      <c r="L49" s="215">
        <f t="shared" si="9"/>
        <v>9.9999999999999995E-7</v>
      </c>
      <c r="M49" s="226">
        <f t="shared" si="10"/>
        <v>0</v>
      </c>
      <c r="O49" s="172">
        <f t="shared" si="11"/>
        <v>9.9999999999999995E-7</v>
      </c>
      <c r="P49" s="173">
        <f t="shared" si="17"/>
        <v>9.9999999999999995E-7</v>
      </c>
      <c r="Q49" s="191">
        <f t="shared" si="18"/>
        <v>0</v>
      </c>
      <c r="S49" s="197"/>
      <c r="T49" s="193">
        <f t="shared" si="19"/>
        <v>-6</v>
      </c>
      <c r="U49" s="193">
        <f t="shared" si="20"/>
        <v>1</v>
      </c>
      <c r="V49" s="193">
        <f t="shared" si="12"/>
        <v>0</v>
      </c>
      <c r="W49" s="194" t="str">
        <f t="shared" si="13"/>
        <v>1.00</v>
      </c>
      <c r="X49" s="195" t="str">
        <f t="shared" si="21"/>
        <v>u</v>
      </c>
      <c r="Y49" s="196" t="str">
        <f t="shared" si="22"/>
        <v>1.00u</v>
      </c>
    </row>
    <row r="50" spans="1:25" x14ac:dyDescent="0.25">
      <c r="A50" s="159">
        <f>'Задание и расчет'!M173</f>
        <v>0</v>
      </c>
      <c r="B50" s="225">
        <v>39</v>
      </c>
      <c r="C50" s="169">
        <f t="shared" si="14"/>
        <v>9.9999999999999995E-7</v>
      </c>
      <c r="D50" s="170">
        <f t="shared" si="7"/>
        <v>100000000</v>
      </c>
      <c r="E50" s="170">
        <f t="shared" si="8"/>
        <v>100</v>
      </c>
      <c r="G50" s="171" cm="1">
        <f t="array" ref="G50">MAX(IF(MIN(ABS(LN(B$4:Z$4/E50)))=ABS(LN(B$4:Z$4/E50)),B$4:Z$4,-9999))</f>
        <v>100</v>
      </c>
      <c r="H50" s="215">
        <f t="shared" si="15"/>
        <v>9.9999999999999995E-7</v>
      </c>
      <c r="I50" s="226">
        <f t="shared" si="16"/>
        <v>0</v>
      </c>
      <c r="K50" s="171" cm="1">
        <f t="array" ref="K50">MAX(IF(MIN(ABS(LN(B$6:GL$6/E50)))=ABS(LN(B$6:GL$6/E50)),B$6:GL$6,-9999))</f>
        <v>100</v>
      </c>
      <c r="L50" s="215">
        <f t="shared" si="9"/>
        <v>9.9999999999999995E-7</v>
      </c>
      <c r="M50" s="226">
        <f t="shared" si="10"/>
        <v>0</v>
      </c>
      <c r="O50" s="172">
        <f t="shared" si="11"/>
        <v>9.9999999999999995E-7</v>
      </c>
      <c r="P50" s="173">
        <f t="shared" si="17"/>
        <v>9.9999999999999995E-7</v>
      </c>
      <c r="Q50" s="191">
        <f t="shared" si="18"/>
        <v>0</v>
      </c>
      <c r="S50" s="197"/>
      <c r="T50" s="193">
        <f t="shared" si="19"/>
        <v>-6</v>
      </c>
      <c r="U50" s="193">
        <f t="shared" si="20"/>
        <v>1</v>
      </c>
      <c r="V50" s="193">
        <f t="shared" si="12"/>
        <v>0</v>
      </c>
      <c r="W50" s="194" t="str">
        <f t="shared" si="13"/>
        <v>1.00</v>
      </c>
      <c r="X50" s="195" t="str">
        <f t="shared" si="21"/>
        <v>u</v>
      </c>
      <c r="Y50" s="196" t="str">
        <f t="shared" si="22"/>
        <v>1.00u</v>
      </c>
    </row>
    <row r="51" spans="1:25" x14ac:dyDescent="0.25">
      <c r="A51" s="159">
        <f>'Задание и расчет'!M174</f>
        <v>0</v>
      </c>
      <c r="B51" s="225">
        <v>40</v>
      </c>
      <c r="C51" s="169">
        <f t="shared" si="14"/>
        <v>9.9999999999999995E-7</v>
      </c>
      <c r="D51" s="170">
        <f t="shared" si="7"/>
        <v>100000000</v>
      </c>
      <c r="E51" s="170">
        <f t="shared" si="8"/>
        <v>100</v>
      </c>
      <c r="G51" s="171" cm="1">
        <f t="array" ref="G51">MAX(IF(MIN(ABS(LN(B$4:Z$4/E51)))=ABS(LN(B$4:Z$4/E51)),B$4:Z$4,-9999))</f>
        <v>100</v>
      </c>
      <c r="H51" s="215">
        <f t="shared" si="15"/>
        <v>9.9999999999999995E-7</v>
      </c>
      <c r="I51" s="226">
        <f t="shared" si="16"/>
        <v>0</v>
      </c>
      <c r="K51" s="171" cm="1">
        <f t="array" ref="K51">MAX(IF(MIN(ABS(LN(B$6:GL$6/E51)))=ABS(LN(B$6:GL$6/E51)),B$6:GL$6,-9999))</f>
        <v>100</v>
      </c>
      <c r="L51" s="215">
        <f t="shared" si="9"/>
        <v>9.9999999999999995E-7</v>
      </c>
      <c r="M51" s="226">
        <f t="shared" si="10"/>
        <v>0</v>
      </c>
      <c r="O51" s="172">
        <f t="shared" si="11"/>
        <v>9.9999999999999995E-7</v>
      </c>
      <c r="P51" s="173">
        <f t="shared" si="17"/>
        <v>9.9999999999999995E-7</v>
      </c>
      <c r="Q51" s="191">
        <f t="shared" si="18"/>
        <v>0</v>
      </c>
      <c r="S51" s="197"/>
      <c r="T51" s="193">
        <f t="shared" si="19"/>
        <v>-6</v>
      </c>
      <c r="U51" s="193">
        <f t="shared" si="20"/>
        <v>1</v>
      </c>
      <c r="V51" s="193">
        <f t="shared" si="12"/>
        <v>0</v>
      </c>
      <c r="W51" s="194" t="str">
        <f t="shared" si="13"/>
        <v>1.00</v>
      </c>
      <c r="X51" s="195" t="str">
        <f t="shared" si="21"/>
        <v>u</v>
      </c>
      <c r="Y51" s="196" t="str">
        <f t="shared" si="22"/>
        <v>1.00u</v>
      </c>
    </row>
    <row r="52" spans="1:25" x14ac:dyDescent="0.25">
      <c r="A52" s="159">
        <f>'Задание и расчет'!M175</f>
        <v>0</v>
      </c>
      <c r="B52" s="225">
        <v>41</v>
      </c>
      <c r="C52" s="169">
        <f t="shared" si="14"/>
        <v>9.9999999999999995E-7</v>
      </c>
      <c r="D52" s="170">
        <f t="shared" si="7"/>
        <v>100000000</v>
      </c>
      <c r="E52" s="170">
        <f t="shared" si="8"/>
        <v>100</v>
      </c>
      <c r="G52" s="171" cm="1">
        <f t="array" ref="G52">MAX(IF(MIN(ABS(LN(B$4:Z$4/E52)))=ABS(LN(B$4:Z$4/E52)),B$4:Z$4,-9999))</f>
        <v>100</v>
      </c>
      <c r="H52" s="215">
        <f t="shared" si="15"/>
        <v>9.9999999999999995E-7</v>
      </c>
      <c r="I52" s="226">
        <f t="shared" si="16"/>
        <v>0</v>
      </c>
      <c r="K52" s="171" cm="1">
        <f t="array" ref="K52">MAX(IF(MIN(ABS(LN(B$6:GL$6/E52)))=ABS(LN(B$6:GL$6/E52)),B$6:GL$6,-9999))</f>
        <v>100</v>
      </c>
      <c r="L52" s="215">
        <f t="shared" si="9"/>
        <v>9.9999999999999995E-7</v>
      </c>
      <c r="M52" s="226">
        <f t="shared" si="10"/>
        <v>0</v>
      </c>
      <c r="O52" s="172">
        <f t="shared" si="11"/>
        <v>9.9999999999999995E-7</v>
      </c>
      <c r="P52" s="173">
        <f t="shared" si="17"/>
        <v>9.9999999999999995E-7</v>
      </c>
      <c r="Q52" s="191">
        <f t="shared" si="18"/>
        <v>0</v>
      </c>
      <c r="S52" s="197"/>
      <c r="T52" s="193">
        <f t="shared" si="19"/>
        <v>-6</v>
      </c>
      <c r="U52" s="193">
        <f t="shared" si="20"/>
        <v>1</v>
      </c>
      <c r="V52" s="193">
        <f t="shared" si="12"/>
        <v>0</v>
      </c>
      <c r="W52" s="194" t="str">
        <f t="shared" si="13"/>
        <v>1.00</v>
      </c>
      <c r="X52" s="195" t="str">
        <f t="shared" si="21"/>
        <v>u</v>
      </c>
      <c r="Y52" s="196" t="str">
        <f t="shared" si="22"/>
        <v>1.00u</v>
      </c>
    </row>
    <row r="53" spans="1:25" x14ac:dyDescent="0.25">
      <c r="A53" s="159">
        <f>'Задание и расчет'!M176</f>
        <v>0</v>
      </c>
      <c r="B53" s="225">
        <v>42</v>
      </c>
      <c r="C53" s="169">
        <f t="shared" si="14"/>
        <v>9.9999999999999995E-7</v>
      </c>
      <c r="D53" s="170">
        <f t="shared" si="7"/>
        <v>100000000</v>
      </c>
      <c r="E53" s="170">
        <f t="shared" si="8"/>
        <v>100</v>
      </c>
      <c r="G53" s="171" cm="1">
        <f t="array" ref="G53">MAX(IF(MIN(ABS(LN(B$4:Z$4/E53)))=ABS(LN(B$4:Z$4/E53)),B$4:Z$4,-9999))</f>
        <v>100</v>
      </c>
      <c r="H53" s="215">
        <f t="shared" si="15"/>
        <v>9.9999999999999995E-7</v>
      </c>
      <c r="I53" s="226">
        <f t="shared" si="16"/>
        <v>0</v>
      </c>
      <c r="K53" s="171" cm="1">
        <f t="array" ref="K53">MAX(IF(MIN(ABS(LN(B$6:GL$6/E53)))=ABS(LN(B$6:GL$6/E53)),B$6:GL$6,-9999))</f>
        <v>100</v>
      </c>
      <c r="L53" s="215">
        <f t="shared" si="9"/>
        <v>9.9999999999999995E-7</v>
      </c>
      <c r="M53" s="226">
        <f t="shared" si="10"/>
        <v>0</v>
      </c>
      <c r="O53" s="172">
        <f t="shared" si="11"/>
        <v>9.9999999999999995E-7</v>
      </c>
      <c r="P53" s="173">
        <f t="shared" si="17"/>
        <v>9.9999999999999995E-7</v>
      </c>
      <c r="Q53" s="191">
        <f t="shared" si="18"/>
        <v>0</v>
      </c>
      <c r="S53" s="197"/>
      <c r="T53" s="193">
        <f t="shared" si="19"/>
        <v>-6</v>
      </c>
      <c r="U53" s="193">
        <f t="shared" si="20"/>
        <v>1</v>
      </c>
      <c r="V53" s="193">
        <f t="shared" si="12"/>
        <v>0</v>
      </c>
      <c r="W53" s="194" t="str">
        <f t="shared" si="13"/>
        <v>1.00</v>
      </c>
      <c r="X53" s="195" t="str">
        <f t="shared" si="21"/>
        <v>u</v>
      </c>
      <c r="Y53" s="196" t="str">
        <f t="shared" si="22"/>
        <v>1.00u</v>
      </c>
    </row>
    <row r="54" spans="1:25" x14ac:dyDescent="0.25">
      <c r="A54" s="159">
        <f>'Задание и расчет'!M177</f>
        <v>0</v>
      </c>
      <c r="B54" s="225">
        <v>43</v>
      </c>
      <c r="C54" s="169">
        <f t="shared" si="14"/>
        <v>9.9999999999999995E-7</v>
      </c>
      <c r="D54" s="170">
        <f t="shared" si="7"/>
        <v>100000000</v>
      </c>
      <c r="E54" s="170">
        <f t="shared" si="8"/>
        <v>100</v>
      </c>
      <c r="G54" s="171" cm="1">
        <f t="array" ref="G54">MAX(IF(MIN(ABS(LN(B$4:Z$4/E54)))=ABS(LN(B$4:Z$4/E54)),B$4:Z$4,-9999))</f>
        <v>100</v>
      </c>
      <c r="H54" s="215">
        <f t="shared" si="15"/>
        <v>9.9999999999999995E-7</v>
      </c>
      <c r="I54" s="226">
        <f t="shared" si="16"/>
        <v>0</v>
      </c>
      <c r="K54" s="171" cm="1">
        <f t="array" ref="K54">MAX(IF(MIN(ABS(LN(B$6:GL$6/E54)))=ABS(LN(B$6:GL$6/E54)),B$6:GL$6,-9999))</f>
        <v>100</v>
      </c>
      <c r="L54" s="215">
        <f t="shared" si="9"/>
        <v>9.9999999999999995E-7</v>
      </c>
      <c r="M54" s="226">
        <f t="shared" si="10"/>
        <v>0</v>
      </c>
      <c r="O54" s="172">
        <f t="shared" si="11"/>
        <v>9.9999999999999995E-7</v>
      </c>
      <c r="P54" s="173">
        <f t="shared" si="17"/>
        <v>9.9999999999999995E-7</v>
      </c>
      <c r="Q54" s="191">
        <f t="shared" si="18"/>
        <v>0</v>
      </c>
      <c r="S54" s="197"/>
      <c r="T54" s="193">
        <f t="shared" si="19"/>
        <v>-6</v>
      </c>
      <c r="U54" s="193">
        <f t="shared" si="20"/>
        <v>1</v>
      </c>
      <c r="V54" s="193">
        <f t="shared" si="12"/>
        <v>0</v>
      </c>
      <c r="W54" s="194" t="str">
        <f t="shared" si="13"/>
        <v>1.00</v>
      </c>
      <c r="X54" s="195" t="str">
        <f t="shared" si="21"/>
        <v>u</v>
      </c>
      <c r="Y54" s="196" t="str">
        <f t="shared" si="22"/>
        <v>1.00u</v>
      </c>
    </row>
    <row r="55" spans="1:25" x14ac:dyDescent="0.25">
      <c r="A55" s="159">
        <f>'Задание и расчет'!M178</f>
        <v>0</v>
      </c>
      <c r="B55" s="225">
        <v>44</v>
      </c>
      <c r="C55" s="169">
        <f t="shared" si="14"/>
        <v>9.9999999999999995E-7</v>
      </c>
      <c r="D55" s="170">
        <f t="shared" si="7"/>
        <v>100000000</v>
      </c>
      <c r="E55" s="170">
        <f t="shared" si="8"/>
        <v>100</v>
      </c>
      <c r="G55" s="171" cm="1">
        <f t="array" ref="G55">MAX(IF(MIN(ABS(LN(B$4:Z$4/E55)))=ABS(LN(B$4:Z$4/E55)),B$4:Z$4,-9999))</f>
        <v>100</v>
      </c>
      <c r="H55" s="215">
        <f t="shared" si="15"/>
        <v>9.9999999999999995E-7</v>
      </c>
      <c r="I55" s="226">
        <f t="shared" si="16"/>
        <v>0</v>
      </c>
      <c r="K55" s="171" cm="1">
        <f t="array" ref="K55">MAX(IF(MIN(ABS(LN(B$6:GL$6/E55)))=ABS(LN(B$6:GL$6/E55)),B$6:GL$6,-9999))</f>
        <v>100</v>
      </c>
      <c r="L55" s="215">
        <f t="shared" si="9"/>
        <v>9.9999999999999995E-7</v>
      </c>
      <c r="M55" s="226">
        <f t="shared" si="10"/>
        <v>0</v>
      </c>
      <c r="O55" s="172">
        <f t="shared" si="11"/>
        <v>9.9999999999999995E-7</v>
      </c>
      <c r="P55" s="173">
        <f t="shared" si="17"/>
        <v>9.9999999999999995E-7</v>
      </c>
      <c r="Q55" s="191">
        <f t="shared" si="18"/>
        <v>0</v>
      </c>
      <c r="S55" s="197"/>
      <c r="T55" s="193">
        <f t="shared" si="19"/>
        <v>-6</v>
      </c>
      <c r="U55" s="193">
        <f t="shared" si="20"/>
        <v>1</v>
      </c>
      <c r="V55" s="193">
        <f t="shared" si="12"/>
        <v>0</v>
      </c>
      <c r="W55" s="194" t="str">
        <f t="shared" si="13"/>
        <v>1.00</v>
      </c>
      <c r="X55" s="195" t="str">
        <f t="shared" si="21"/>
        <v>u</v>
      </c>
      <c r="Y55" s="196" t="str">
        <f t="shared" si="22"/>
        <v>1.00u</v>
      </c>
    </row>
    <row r="56" spans="1:25" x14ac:dyDescent="0.25">
      <c r="A56" s="159">
        <f>'Задание и расчет'!M179</f>
        <v>0</v>
      </c>
      <c r="B56" s="225">
        <v>45</v>
      </c>
      <c r="C56" s="169">
        <f t="shared" si="14"/>
        <v>9.9999999999999995E-7</v>
      </c>
      <c r="D56" s="170">
        <f t="shared" si="7"/>
        <v>100000000</v>
      </c>
      <c r="E56" s="170">
        <f t="shared" si="8"/>
        <v>100</v>
      </c>
      <c r="G56" s="171" cm="1">
        <f t="array" ref="G56">MAX(IF(MIN(ABS(LN(B$4:Z$4/E56)))=ABS(LN(B$4:Z$4/E56)),B$4:Z$4,-9999))</f>
        <v>100</v>
      </c>
      <c r="H56" s="215">
        <f t="shared" si="15"/>
        <v>9.9999999999999995E-7</v>
      </c>
      <c r="I56" s="226">
        <f t="shared" si="16"/>
        <v>0</v>
      </c>
      <c r="K56" s="171" cm="1">
        <f t="array" ref="K56">MAX(IF(MIN(ABS(LN(B$6:GL$6/E56)))=ABS(LN(B$6:GL$6/E56)),B$6:GL$6,-9999))</f>
        <v>100</v>
      </c>
      <c r="L56" s="215">
        <f t="shared" si="9"/>
        <v>9.9999999999999995E-7</v>
      </c>
      <c r="M56" s="226">
        <f t="shared" si="10"/>
        <v>0</v>
      </c>
      <c r="O56" s="172">
        <f t="shared" si="11"/>
        <v>9.9999999999999995E-7</v>
      </c>
      <c r="P56" s="173">
        <f t="shared" si="17"/>
        <v>9.9999999999999995E-7</v>
      </c>
      <c r="Q56" s="191">
        <f t="shared" si="18"/>
        <v>0</v>
      </c>
      <c r="S56" s="197"/>
      <c r="T56" s="193">
        <f t="shared" si="19"/>
        <v>-6</v>
      </c>
      <c r="U56" s="193">
        <f t="shared" si="20"/>
        <v>1</v>
      </c>
      <c r="V56" s="193">
        <f t="shared" si="12"/>
        <v>0</v>
      </c>
      <c r="W56" s="194" t="str">
        <f t="shared" si="13"/>
        <v>1.00</v>
      </c>
      <c r="X56" s="195" t="str">
        <f t="shared" si="21"/>
        <v>u</v>
      </c>
      <c r="Y56" s="196" t="str">
        <f t="shared" si="22"/>
        <v>1.00u</v>
      </c>
    </row>
    <row r="57" spans="1:25" x14ac:dyDescent="0.25">
      <c r="A57" s="159">
        <f>'Задание и расчет'!M180</f>
        <v>0</v>
      </c>
      <c r="B57" s="225">
        <v>46</v>
      </c>
      <c r="C57" s="169">
        <f t="shared" si="14"/>
        <v>9.9999999999999995E-7</v>
      </c>
      <c r="D57" s="170">
        <f t="shared" si="7"/>
        <v>100000000</v>
      </c>
      <c r="E57" s="170">
        <f t="shared" si="8"/>
        <v>100</v>
      </c>
      <c r="G57" s="171" cm="1">
        <f t="array" ref="G57">MAX(IF(MIN(ABS(LN(B$4:Z$4/E57)))=ABS(LN(B$4:Z$4/E57)),B$4:Z$4,-9999))</f>
        <v>100</v>
      </c>
      <c r="H57" s="215">
        <f t="shared" si="15"/>
        <v>9.9999999999999995E-7</v>
      </c>
      <c r="I57" s="226">
        <f t="shared" si="16"/>
        <v>0</v>
      </c>
      <c r="K57" s="171" cm="1">
        <f t="array" ref="K57">MAX(IF(MIN(ABS(LN(B$6:GL$6/E57)))=ABS(LN(B$6:GL$6/E57)),B$6:GL$6,-9999))</f>
        <v>100</v>
      </c>
      <c r="L57" s="215">
        <f t="shared" si="9"/>
        <v>9.9999999999999995E-7</v>
      </c>
      <c r="M57" s="226">
        <f t="shared" si="10"/>
        <v>0</v>
      </c>
      <c r="O57" s="172">
        <f t="shared" si="11"/>
        <v>9.9999999999999995E-7</v>
      </c>
      <c r="P57" s="173">
        <f t="shared" si="17"/>
        <v>9.9999999999999995E-7</v>
      </c>
      <c r="Q57" s="191">
        <f t="shared" si="18"/>
        <v>0</v>
      </c>
      <c r="S57" s="197"/>
      <c r="T57" s="193">
        <f t="shared" si="19"/>
        <v>-6</v>
      </c>
      <c r="U57" s="193">
        <f t="shared" si="20"/>
        <v>1</v>
      </c>
      <c r="V57" s="193">
        <f t="shared" si="12"/>
        <v>0</v>
      </c>
      <c r="W57" s="194" t="str">
        <f t="shared" si="13"/>
        <v>1.00</v>
      </c>
      <c r="X57" s="195" t="str">
        <f t="shared" si="21"/>
        <v>u</v>
      </c>
      <c r="Y57" s="196" t="str">
        <f t="shared" si="22"/>
        <v>1.00u</v>
      </c>
    </row>
    <row r="58" spans="1:25" x14ac:dyDescent="0.25">
      <c r="A58" s="159">
        <f>'Задание и расчет'!M181</f>
        <v>0</v>
      </c>
      <c r="B58" s="225">
        <v>47</v>
      </c>
      <c r="C58" s="169">
        <f t="shared" si="14"/>
        <v>9.9999999999999995E-7</v>
      </c>
      <c r="D58" s="170">
        <f t="shared" si="7"/>
        <v>100000000</v>
      </c>
      <c r="E58" s="170">
        <f t="shared" si="8"/>
        <v>100</v>
      </c>
      <c r="G58" s="171" cm="1">
        <f t="array" ref="G58">MAX(IF(MIN(ABS(LN(B$4:Z$4/E58)))=ABS(LN(B$4:Z$4/E58)),B$4:Z$4,-9999))</f>
        <v>100</v>
      </c>
      <c r="H58" s="215">
        <f t="shared" si="15"/>
        <v>9.9999999999999995E-7</v>
      </c>
      <c r="I58" s="226">
        <f t="shared" si="16"/>
        <v>0</v>
      </c>
      <c r="K58" s="171" cm="1">
        <f t="array" ref="K58">MAX(IF(MIN(ABS(LN(B$6:GL$6/E58)))=ABS(LN(B$6:GL$6/E58)),B$6:GL$6,-9999))</f>
        <v>100</v>
      </c>
      <c r="L58" s="215">
        <f t="shared" si="9"/>
        <v>9.9999999999999995E-7</v>
      </c>
      <c r="M58" s="226">
        <f t="shared" si="10"/>
        <v>0</v>
      </c>
      <c r="O58" s="172">
        <f t="shared" si="11"/>
        <v>9.9999999999999995E-7</v>
      </c>
      <c r="P58" s="173">
        <f t="shared" si="17"/>
        <v>9.9999999999999995E-7</v>
      </c>
      <c r="Q58" s="191">
        <f t="shared" si="18"/>
        <v>0</v>
      </c>
      <c r="S58" s="197"/>
      <c r="T58" s="193">
        <f t="shared" si="19"/>
        <v>-6</v>
      </c>
      <c r="U58" s="193">
        <f t="shared" si="20"/>
        <v>1</v>
      </c>
      <c r="V58" s="193">
        <f t="shared" si="12"/>
        <v>0</v>
      </c>
      <c r="W58" s="194" t="str">
        <f t="shared" si="13"/>
        <v>1.00</v>
      </c>
      <c r="X58" s="195" t="str">
        <f t="shared" si="21"/>
        <v>u</v>
      </c>
      <c r="Y58" s="196" t="str">
        <f t="shared" si="22"/>
        <v>1.00u</v>
      </c>
    </row>
    <row r="59" spans="1:25" x14ac:dyDescent="0.25">
      <c r="A59" s="159">
        <f>'Задание и расчет'!M182</f>
        <v>0</v>
      </c>
      <c r="B59" s="225">
        <v>48</v>
      </c>
      <c r="C59" s="169">
        <f t="shared" si="14"/>
        <v>9.9999999999999995E-7</v>
      </c>
      <c r="D59" s="170">
        <f t="shared" si="7"/>
        <v>100000000</v>
      </c>
      <c r="E59" s="170">
        <f t="shared" si="8"/>
        <v>100</v>
      </c>
      <c r="G59" s="171" cm="1">
        <f t="array" ref="G59">MAX(IF(MIN(ABS(LN(B$4:Z$4/E59)))=ABS(LN(B$4:Z$4/E59)),B$4:Z$4,-9999))</f>
        <v>100</v>
      </c>
      <c r="H59" s="215">
        <f t="shared" si="15"/>
        <v>9.9999999999999995E-7</v>
      </c>
      <c r="I59" s="226">
        <f t="shared" si="16"/>
        <v>0</v>
      </c>
      <c r="K59" s="171" cm="1">
        <f t="array" ref="K59">MAX(IF(MIN(ABS(LN(B$6:GL$6/E59)))=ABS(LN(B$6:GL$6/E59)),B$6:GL$6,-9999))</f>
        <v>100</v>
      </c>
      <c r="L59" s="215">
        <f t="shared" si="9"/>
        <v>9.9999999999999995E-7</v>
      </c>
      <c r="M59" s="226">
        <f t="shared" si="10"/>
        <v>0</v>
      </c>
      <c r="O59" s="172">
        <f t="shared" si="11"/>
        <v>9.9999999999999995E-7</v>
      </c>
      <c r="P59" s="173">
        <f t="shared" si="17"/>
        <v>9.9999999999999995E-7</v>
      </c>
      <c r="Q59" s="191">
        <f t="shared" si="18"/>
        <v>0</v>
      </c>
      <c r="S59" s="197"/>
      <c r="T59" s="193">
        <f t="shared" si="19"/>
        <v>-6</v>
      </c>
      <c r="U59" s="193">
        <f t="shared" si="20"/>
        <v>1</v>
      </c>
      <c r="V59" s="193">
        <f t="shared" si="12"/>
        <v>0</v>
      </c>
      <c r="W59" s="194" t="str">
        <f t="shared" si="13"/>
        <v>1.00</v>
      </c>
      <c r="X59" s="195" t="str">
        <f t="shared" si="21"/>
        <v>u</v>
      </c>
      <c r="Y59" s="196" t="str">
        <f t="shared" si="22"/>
        <v>1.00u</v>
      </c>
    </row>
    <row r="60" spans="1:25" x14ac:dyDescent="0.25">
      <c r="A60" s="159">
        <f>'Задание и расчет'!M183</f>
        <v>0</v>
      </c>
      <c r="B60" s="225">
        <v>49</v>
      </c>
      <c r="C60" s="169">
        <f t="shared" si="14"/>
        <v>9.9999999999999995E-7</v>
      </c>
      <c r="D60" s="170">
        <f t="shared" si="7"/>
        <v>100000000</v>
      </c>
      <c r="E60" s="170">
        <f t="shared" si="8"/>
        <v>100</v>
      </c>
      <c r="G60" s="171" cm="1">
        <f t="array" ref="G60">MAX(IF(MIN(ABS(LN(B$4:Z$4/E60)))=ABS(LN(B$4:Z$4/E60)),B$4:Z$4,-9999))</f>
        <v>100</v>
      </c>
      <c r="H60" s="215">
        <f t="shared" si="15"/>
        <v>9.9999999999999995E-7</v>
      </c>
      <c r="I60" s="226">
        <f t="shared" si="16"/>
        <v>0</v>
      </c>
      <c r="K60" s="171" cm="1">
        <f t="array" ref="K60">MAX(IF(MIN(ABS(LN(B$6:GL$6/E60)))=ABS(LN(B$6:GL$6/E60)),B$6:GL$6,-9999))</f>
        <v>100</v>
      </c>
      <c r="L60" s="215">
        <f t="shared" si="9"/>
        <v>9.9999999999999995E-7</v>
      </c>
      <c r="M60" s="226">
        <f t="shared" si="10"/>
        <v>0</v>
      </c>
      <c r="O60" s="172">
        <f t="shared" si="11"/>
        <v>9.9999999999999995E-7</v>
      </c>
      <c r="P60" s="173">
        <f t="shared" si="17"/>
        <v>9.9999999999999995E-7</v>
      </c>
      <c r="Q60" s="191">
        <f t="shared" si="18"/>
        <v>0</v>
      </c>
      <c r="S60" s="197"/>
      <c r="T60" s="193">
        <f t="shared" si="19"/>
        <v>-6</v>
      </c>
      <c r="U60" s="193">
        <f t="shared" si="20"/>
        <v>1</v>
      </c>
      <c r="V60" s="193">
        <f t="shared" si="12"/>
        <v>0</v>
      </c>
      <c r="W60" s="194" t="str">
        <f t="shared" si="13"/>
        <v>1.00</v>
      </c>
      <c r="X60" s="195" t="str">
        <f t="shared" si="21"/>
        <v>u</v>
      </c>
      <c r="Y60" s="196" t="str">
        <f t="shared" si="22"/>
        <v>1.00u</v>
      </c>
    </row>
    <row r="61" spans="1:25" x14ac:dyDescent="0.25">
      <c r="A61" s="159">
        <f>'Задание и расчет'!M184</f>
        <v>0</v>
      </c>
      <c r="B61" s="225">
        <v>50</v>
      </c>
      <c r="C61" s="169">
        <f t="shared" si="14"/>
        <v>9.9999999999999995E-7</v>
      </c>
      <c r="D61" s="170">
        <f t="shared" si="7"/>
        <v>100000000</v>
      </c>
      <c r="E61" s="170">
        <f t="shared" si="8"/>
        <v>100</v>
      </c>
      <c r="G61" s="171" cm="1">
        <f t="array" ref="G61">MAX(IF(MIN(ABS(LN(B$4:Z$4/E61)))=ABS(LN(B$4:Z$4/E61)),B$4:Z$4,-9999))</f>
        <v>100</v>
      </c>
      <c r="H61" s="215">
        <f t="shared" si="15"/>
        <v>9.9999999999999995E-7</v>
      </c>
      <c r="I61" s="226">
        <f t="shared" si="16"/>
        <v>0</v>
      </c>
      <c r="K61" s="171" cm="1">
        <f t="array" ref="K61">MAX(IF(MIN(ABS(LN(B$6:GL$6/E61)))=ABS(LN(B$6:GL$6/E61)),B$6:GL$6,-9999))</f>
        <v>100</v>
      </c>
      <c r="L61" s="215">
        <f t="shared" si="9"/>
        <v>9.9999999999999995E-7</v>
      </c>
      <c r="M61" s="226">
        <f t="shared" si="10"/>
        <v>0</v>
      </c>
      <c r="O61" s="172">
        <f t="shared" si="11"/>
        <v>9.9999999999999995E-7</v>
      </c>
      <c r="P61" s="173">
        <f t="shared" si="17"/>
        <v>9.9999999999999995E-7</v>
      </c>
      <c r="Q61" s="191">
        <f t="shared" si="18"/>
        <v>0</v>
      </c>
      <c r="S61" s="197"/>
      <c r="T61" s="193">
        <f t="shared" si="19"/>
        <v>-6</v>
      </c>
      <c r="U61" s="193">
        <f t="shared" si="20"/>
        <v>1</v>
      </c>
      <c r="V61" s="193">
        <f t="shared" si="12"/>
        <v>0</v>
      </c>
      <c r="W61" s="194" t="str">
        <f t="shared" si="13"/>
        <v>1.00</v>
      </c>
      <c r="X61" s="195" t="str">
        <f t="shared" si="21"/>
        <v>u</v>
      </c>
      <c r="Y61" s="196" t="str">
        <f t="shared" si="22"/>
        <v>1.00u</v>
      </c>
    </row>
    <row r="62" spans="1:25" x14ac:dyDescent="0.25">
      <c r="A62" s="159">
        <f>'Задание и расчет'!M185</f>
        <v>0</v>
      </c>
      <c r="B62" s="225">
        <v>51</v>
      </c>
      <c r="C62" s="169">
        <f t="shared" si="14"/>
        <v>9.9999999999999995E-7</v>
      </c>
      <c r="D62" s="170">
        <f t="shared" si="7"/>
        <v>100000000</v>
      </c>
      <c r="E62" s="170">
        <f t="shared" si="8"/>
        <v>100</v>
      </c>
      <c r="G62" s="171" cm="1">
        <f t="array" ref="G62">MAX(IF(MIN(ABS(LN(B$4:Z$4/E62)))=ABS(LN(B$4:Z$4/E62)),B$4:Z$4,-9999))</f>
        <v>100</v>
      </c>
      <c r="H62" s="215">
        <f t="shared" si="15"/>
        <v>9.9999999999999995E-7</v>
      </c>
      <c r="I62" s="226">
        <f t="shared" si="16"/>
        <v>0</v>
      </c>
      <c r="K62" s="171" cm="1">
        <f t="array" ref="K62">MAX(IF(MIN(ABS(LN(B$6:GL$6/E62)))=ABS(LN(B$6:GL$6/E62)),B$6:GL$6,-9999))</f>
        <v>100</v>
      </c>
      <c r="L62" s="215">
        <f t="shared" si="9"/>
        <v>9.9999999999999995E-7</v>
      </c>
      <c r="M62" s="226">
        <f t="shared" si="10"/>
        <v>0</v>
      </c>
      <c r="O62" s="172">
        <f t="shared" si="11"/>
        <v>9.9999999999999995E-7</v>
      </c>
      <c r="P62" s="173">
        <f t="shared" si="17"/>
        <v>9.9999999999999995E-7</v>
      </c>
      <c r="Q62" s="191">
        <f t="shared" si="18"/>
        <v>0</v>
      </c>
      <c r="S62" s="197"/>
      <c r="T62" s="193">
        <f t="shared" si="19"/>
        <v>-6</v>
      </c>
      <c r="U62" s="193">
        <f t="shared" si="20"/>
        <v>1</v>
      </c>
      <c r="V62" s="193">
        <f t="shared" si="12"/>
        <v>0</v>
      </c>
      <c r="W62" s="194" t="str">
        <f t="shared" si="13"/>
        <v>1.00</v>
      </c>
      <c r="X62" s="195" t="str">
        <f t="shared" si="21"/>
        <v>u</v>
      </c>
      <c r="Y62" s="196" t="str">
        <f t="shared" si="22"/>
        <v>1.00u</v>
      </c>
    </row>
    <row r="63" spans="1:25" x14ac:dyDescent="0.25">
      <c r="A63" s="159">
        <f>'Задание и расчет'!M186</f>
        <v>0</v>
      </c>
      <c r="B63" s="225">
        <v>52</v>
      </c>
      <c r="C63" s="169">
        <f t="shared" si="14"/>
        <v>9.9999999999999995E-7</v>
      </c>
      <c r="D63" s="170">
        <f t="shared" si="7"/>
        <v>100000000</v>
      </c>
      <c r="E63" s="170">
        <f t="shared" si="8"/>
        <v>100</v>
      </c>
      <c r="G63" s="171" cm="1">
        <f t="array" ref="G63">MAX(IF(MIN(ABS(LN(B$4:Z$4/E63)))=ABS(LN(B$4:Z$4/E63)),B$4:Z$4,-9999))</f>
        <v>100</v>
      </c>
      <c r="H63" s="215">
        <f t="shared" si="15"/>
        <v>9.9999999999999995E-7</v>
      </c>
      <c r="I63" s="226">
        <f t="shared" si="16"/>
        <v>0</v>
      </c>
      <c r="K63" s="171" cm="1">
        <f t="array" ref="K63">MAX(IF(MIN(ABS(LN(B$6:GL$6/E63)))=ABS(LN(B$6:GL$6/E63)),B$6:GL$6,-9999))</f>
        <v>100</v>
      </c>
      <c r="L63" s="215">
        <f t="shared" si="9"/>
        <v>9.9999999999999995E-7</v>
      </c>
      <c r="M63" s="226">
        <f t="shared" si="10"/>
        <v>0</v>
      </c>
      <c r="O63" s="172">
        <f t="shared" si="11"/>
        <v>9.9999999999999995E-7</v>
      </c>
      <c r="P63" s="173">
        <f t="shared" si="17"/>
        <v>9.9999999999999995E-7</v>
      </c>
      <c r="Q63" s="191">
        <f t="shared" si="18"/>
        <v>0</v>
      </c>
      <c r="S63" s="197"/>
      <c r="T63" s="193">
        <f t="shared" si="19"/>
        <v>-6</v>
      </c>
      <c r="U63" s="193">
        <f t="shared" si="20"/>
        <v>1</v>
      </c>
      <c r="V63" s="193">
        <f t="shared" si="12"/>
        <v>0</v>
      </c>
      <c r="W63" s="194" t="str">
        <f t="shared" si="13"/>
        <v>1.00</v>
      </c>
      <c r="X63" s="195" t="str">
        <f t="shared" si="21"/>
        <v>u</v>
      </c>
      <c r="Y63" s="196" t="str">
        <f t="shared" si="22"/>
        <v>1.00u</v>
      </c>
    </row>
    <row r="64" spans="1:25" x14ac:dyDescent="0.25">
      <c r="A64" s="159">
        <f>'Задание и расчет'!M187</f>
        <v>0</v>
      </c>
      <c r="B64" s="225">
        <v>53</v>
      </c>
      <c r="C64" s="169">
        <f t="shared" si="14"/>
        <v>9.9999999999999995E-7</v>
      </c>
      <c r="D64" s="170">
        <f t="shared" si="7"/>
        <v>100000000</v>
      </c>
      <c r="E64" s="170">
        <f t="shared" si="8"/>
        <v>100</v>
      </c>
      <c r="G64" s="171" cm="1">
        <f t="array" ref="G64">MAX(IF(MIN(ABS(LN(B$4:Z$4/E64)))=ABS(LN(B$4:Z$4/E64)),B$4:Z$4,-9999))</f>
        <v>100</v>
      </c>
      <c r="H64" s="215">
        <f t="shared" si="15"/>
        <v>9.9999999999999995E-7</v>
      </c>
      <c r="I64" s="226">
        <f t="shared" si="16"/>
        <v>0</v>
      </c>
      <c r="K64" s="171" cm="1">
        <f t="array" ref="K64">MAX(IF(MIN(ABS(LN(B$6:GL$6/E64)))=ABS(LN(B$6:GL$6/E64)),B$6:GL$6,-9999))</f>
        <v>100</v>
      </c>
      <c r="L64" s="215">
        <f t="shared" si="9"/>
        <v>9.9999999999999995E-7</v>
      </c>
      <c r="M64" s="226">
        <f t="shared" si="10"/>
        <v>0</v>
      </c>
      <c r="O64" s="172">
        <f t="shared" si="11"/>
        <v>9.9999999999999995E-7</v>
      </c>
      <c r="P64" s="173">
        <f t="shared" si="17"/>
        <v>9.9999999999999995E-7</v>
      </c>
      <c r="Q64" s="191">
        <f t="shared" si="18"/>
        <v>0</v>
      </c>
      <c r="S64" s="197"/>
      <c r="T64" s="193">
        <f t="shared" si="19"/>
        <v>-6</v>
      </c>
      <c r="U64" s="193">
        <f t="shared" si="20"/>
        <v>1</v>
      </c>
      <c r="V64" s="193">
        <f t="shared" si="12"/>
        <v>0</v>
      </c>
      <c r="W64" s="194" t="str">
        <f t="shared" si="13"/>
        <v>1.00</v>
      </c>
      <c r="X64" s="195" t="str">
        <f t="shared" si="21"/>
        <v>u</v>
      </c>
      <c r="Y64" s="196" t="str">
        <f t="shared" si="22"/>
        <v>1.00u</v>
      </c>
    </row>
    <row r="65" spans="1:25" x14ac:dyDescent="0.25">
      <c r="A65" s="159">
        <f>'Задание и расчет'!M188</f>
        <v>0</v>
      </c>
      <c r="B65" s="225">
        <v>54</v>
      </c>
      <c r="C65" s="169">
        <f t="shared" si="14"/>
        <v>9.9999999999999995E-7</v>
      </c>
      <c r="D65" s="170">
        <f t="shared" si="7"/>
        <v>100000000</v>
      </c>
      <c r="E65" s="170">
        <f t="shared" si="8"/>
        <v>100</v>
      </c>
      <c r="G65" s="171" cm="1">
        <f t="array" ref="G65">MAX(IF(MIN(ABS(LN(B$4:Z$4/E65)))=ABS(LN(B$4:Z$4/E65)),B$4:Z$4,-9999))</f>
        <v>100</v>
      </c>
      <c r="H65" s="215">
        <f t="shared" si="15"/>
        <v>9.9999999999999995E-7</v>
      </c>
      <c r="I65" s="226">
        <f t="shared" si="16"/>
        <v>0</v>
      </c>
      <c r="K65" s="171" cm="1">
        <f t="array" ref="K65">MAX(IF(MIN(ABS(LN(B$6:GL$6/E65)))=ABS(LN(B$6:GL$6/E65)),B$6:GL$6,-9999))</f>
        <v>100</v>
      </c>
      <c r="L65" s="215">
        <f t="shared" si="9"/>
        <v>9.9999999999999995E-7</v>
      </c>
      <c r="M65" s="226">
        <f t="shared" si="10"/>
        <v>0</v>
      </c>
      <c r="O65" s="172">
        <f t="shared" si="11"/>
        <v>9.9999999999999995E-7</v>
      </c>
      <c r="P65" s="173">
        <f t="shared" si="17"/>
        <v>9.9999999999999995E-7</v>
      </c>
      <c r="Q65" s="191">
        <f t="shared" si="18"/>
        <v>0</v>
      </c>
      <c r="S65" s="197"/>
      <c r="T65" s="193">
        <f t="shared" si="19"/>
        <v>-6</v>
      </c>
      <c r="U65" s="193">
        <f t="shared" si="20"/>
        <v>1</v>
      </c>
      <c r="V65" s="193">
        <f t="shared" si="12"/>
        <v>0</v>
      </c>
      <c r="W65" s="194" t="str">
        <f t="shared" si="13"/>
        <v>1.00</v>
      </c>
      <c r="X65" s="195" t="str">
        <f t="shared" si="21"/>
        <v>u</v>
      </c>
      <c r="Y65" s="196" t="str">
        <f t="shared" si="22"/>
        <v>1.00u</v>
      </c>
    </row>
    <row r="66" spans="1:25" x14ac:dyDescent="0.25">
      <c r="A66" s="159">
        <f>'Задание и расчет'!M189</f>
        <v>0</v>
      </c>
      <c r="B66" s="225">
        <v>55</v>
      </c>
      <c r="C66" s="169">
        <f t="shared" si="14"/>
        <v>9.9999999999999995E-7</v>
      </c>
      <c r="D66" s="170">
        <f t="shared" si="7"/>
        <v>100000000</v>
      </c>
      <c r="E66" s="170">
        <f t="shared" si="8"/>
        <v>100</v>
      </c>
      <c r="G66" s="171" cm="1">
        <f t="array" ref="G66">MAX(IF(MIN(ABS(LN(B$4:Z$4/E66)))=ABS(LN(B$4:Z$4/E66)),B$4:Z$4,-9999))</f>
        <v>100</v>
      </c>
      <c r="H66" s="215">
        <f t="shared" si="15"/>
        <v>9.9999999999999995E-7</v>
      </c>
      <c r="I66" s="226">
        <f t="shared" si="16"/>
        <v>0</v>
      </c>
      <c r="K66" s="171" cm="1">
        <f t="array" ref="K66">MAX(IF(MIN(ABS(LN(B$6:GL$6/E66)))=ABS(LN(B$6:GL$6/E66)),B$6:GL$6,-9999))</f>
        <v>100</v>
      </c>
      <c r="L66" s="215">
        <f t="shared" si="9"/>
        <v>9.9999999999999995E-7</v>
      </c>
      <c r="M66" s="226">
        <f t="shared" si="10"/>
        <v>0</v>
      </c>
      <c r="O66" s="172">
        <f t="shared" si="11"/>
        <v>9.9999999999999995E-7</v>
      </c>
      <c r="P66" s="173">
        <f t="shared" si="17"/>
        <v>9.9999999999999995E-7</v>
      </c>
      <c r="Q66" s="191">
        <f t="shared" si="18"/>
        <v>0</v>
      </c>
      <c r="S66" s="197"/>
      <c r="T66" s="193">
        <f t="shared" si="19"/>
        <v>-6</v>
      </c>
      <c r="U66" s="193">
        <f t="shared" si="20"/>
        <v>1</v>
      </c>
      <c r="V66" s="193">
        <f t="shared" si="12"/>
        <v>0</v>
      </c>
      <c r="W66" s="194" t="str">
        <f t="shared" si="13"/>
        <v>1.00</v>
      </c>
      <c r="X66" s="195" t="str">
        <f t="shared" si="21"/>
        <v>u</v>
      </c>
      <c r="Y66" s="196" t="str">
        <f t="shared" si="22"/>
        <v>1.00u</v>
      </c>
    </row>
    <row r="67" spans="1:25" x14ac:dyDescent="0.25">
      <c r="A67" s="159">
        <f>'Задание и расчет'!M190</f>
        <v>0</v>
      </c>
      <c r="B67" s="225">
        <v>56</v>
      </c>
      <c r="C67" s="169">
        <f t="shared" si="14"/>
        <v>9.9999999999999995E-7</v>
      </c>
      <c r="D67" s="170">
        <f t="shared" si="7"/>
        <v>100000000</v>
      </c>
      <c r="E67" s="170">
        <f t="shared" si="8"/>
        <v>100</v>
      </c>
      <c r="G67" s="171" cm="1">
        <f t="array" ref="G67">MAX(IF(MIN(ABS(LN(B$4:Z$4/E67)))=ABS(LN(B$4:Z$4/E67)),B$4:Z$4,-9999))</f>
        <v>100</v>
      </c>
      <c r="H67" s="215">
        <f t="shared" si="15"/>
        <v>9.9999999999999995E-7</v>
      </c>
      <c r="I67" s="226">
        <f t="shared" si="16"/>
        <v>0</v>
      </c>
      <c r="K67" s="171" cm="1">
        <f t="array" ref="K67">MAX(IF(MIN(ABS(LN(B$6:GL$6/E67)))=ABS(LN(B$6:GL$6/E67)),B$6:GL$6,-9999))</f>
        <v>100</v>
      </c>
      <c r="L67" s="215">
        <f t="shared" si="9"/>
        <v>9.9999999999999995E-7</v>
      </c>
      <c r="M67" s="226">
        <f t="shared" si="10"/>
        <v>0</v>
      </c>
      <c r="O67" s="172">
        <f t="shared" si="11"/>
        <v>9.9999999999999995E-7</v>
      </c>
      <c r="P67" s="173">
        <f t="shared" si="17"/>
        <v>9.9999999999999995E-7</v>
      </c>
      <c r="Q67" s="191">
        <f t="shared" si="18"/>
        <v>0</v>
      </c>
      <c r="S67" s="197"/>
      <c r="T67" s="193">
        <f t="shared" si="19"/>
        <v>-6</v>
      </c>
      <c r="U67" s="193">
        <f t="shared" si="20"/>
        <v>1</v>
      </c>
      <c r="V67" s="193">
        <f t="shared" si="12"/>
        <v>0</v>
      </c>
      <c r="W67" s="194" t="str">
        <f t="shared" si="13"/>
        <v>1.00</v>
      </c>
      <c r="X67" s="195" t="str">
        <f t="shared" si="21"/>
        <v>u</v>
      </c>
      <c r="Y67" s="196" t="str">
        <f t="shared" si="22"/>
        <v>1.00u</v>
      </c>
    </row>
    <row r="68" spans="1:25" x14ac:dyDescent="0.25">
      <c r="A68" s="159">
        <f>'Задание и расчет'!M191</f>
        <v>0</v>
      </c>
      <c r="B68" s="225">
        <v>57</v>
      </c>
      <c r="C68" s="169">
        <f t="shared" si="14"/>
        <v>9.9999999999999995E-7</v>
      </c>
      <c r="D68" s="170">
        <f t="shared" si="7"/>
        <v>100000000</v>
      </c>
      <c r="E68" s="170">
        <f t="shared" si="8"/>
        <v>100</v>
      </c>
      <c r="G68" s="171" cm="1">
        <f t="array" ref="G68">MAX(IF(MIN(ABS(LN(B$4:Z$4/E68)))=ABS(LN(B$4:Z$4/E68)),B$4:Z$4,-9999))</f>
        <v>100</v>
      </c>
      <c r="H68" s="215">
        <f t="shared" si="15"/>
        <v>9.9999999999999995E-7</v>
      </c>
      <c r="I68" s="226">
        <f t="shared" si="16"/>
        <v>0</v>
      </c>
      <c r="K68" s="171" cm="1">
        <f t="array" ref="K68">MAX(IF(MIN(ABS(LN(B$6:GL$6/E68)))=ABS(LN(B$6:GL$6/E68)),B$6:GL$6,-9999))</f>
        <v>100</v>
      </c>
      <c r="L68" s="215">
        <f t="shared" si="9"/>
        <v>9.9999999999999995E-7</v>
      </c>
      <c r="M68" s="226">
        <f t="shared" si="10"/>
        <v>0</v>
      </c>
      <c r="O68" s="172">
        <f t="shared" si="11"/>
        <v>9.9999999999999995E-7</v>
      </c>
      <c r="P68" s="173">
        <f t="shared" si="17"/>
        <v>9.9999999999999995E-7</v>
      </c>
      <c r="Q68" s="191">
        <f t="shared" si="18"/>
        <v>0</v>
      </c>
      <c r="S68" s="197"/>
      <c r="T68" s="193">
        <f t="shared" si="19"/>
        <v>-6</v>
      </c>
      <c r="U68" s="193">
        <f t="shared" si="20"/>
        <v>1</v>
      </c>
      <c r="V68" s="193">
        <f t="shared" si="12"/>
        <v>0</v>
      </c>
      <c r="W68" s="194" t="str">
        <f t="shared" si="13"/>
        <v>1.00</v>
      </c>
      <c r="X68" s="195" t="str">
        <f t="shared" si="21"/>
        <v>u</v>
      </c>
      <c r="Y68" s="196" t="str">
        <f t="shared" si="22"/>
        <v>1.00u</v>
      </c>
    </row>
    <row r="69" spans="1:25" x14ac:dyDescent="0.25">
      <c r="A69" s="159">
        <f>'Задание и расчет'!M192</f>
        <v>0</v>
      </c>
      <c r="B69" s="225">
        <v>58</v>
      </c>
      <c r="C69" s="169">
        <f t="shared" si="14"/>
        <v>9.9999999999999995E-7</v>
      </c>
      <c r="D69" s="170">
        <f t="shared" si="7"/>
        <v>100000000</v>
      </c>
      <c r="E69" s="170">
        <f t="shared" si="8"/>
        <v>100</v>
      </c>
      <c r="G69" s="171" cm="1">
        <f t="array" ref="G69">MAX(IF(MIN(ABS(LN(B$4:Z$4/E69)))=ABS(LN(B$4:Z$4/E69)),B$4:Z$4,-9999))</f>
        <v>100</v>
      </c>
      <c r="H69" s="215">
        <f t="shared" si="15"/>
        <v>9.9999999999999995E-7</v>
      </c>
      <c r="I69" s="226">
        <f t="shared" si="16"/>
        <v>0</v>
      </c>
      <c r="K69" s="171" cm="1">
        <f t="array" ref="K69">MAX(IF(MIN(ABS(LN(B$6:GL$6/E69)))=ABS(LN(B$6:GL$6/E69)),B$6:GL$6,-9999))</f>
        <v>100</v>
      </c>
      <c r="L69" s="215">
        <f t="shared" si="9"/>
        <v>9.9999999999999995E-7</v>
      </c>
      <c r="M69" s="226">
        <f t="shared" si="10"/>
        <v>0</v>
      </c>
      <c r="O69" s="172">
        <f t="shared" si="11"/>
        <v>9.9999999999999995E-7</v>
      </c>
      <c r="P69" s="173">
        <f t="shared" si="17"/>
        <v>9.9999999999999995E-7</v>
      </c>
      <c r="Q69" s="191">
        <f t="shared" si="18"/>
        <v>0</v>
      </c>
      <c r="S69" s="197"/>
      <c r="T69" s="193">
        <f t="shared" si="19"/>
        <v>-6</v>
      </c>
      <c r="U69" s="193">
        <f t="shared" si="20"/>
        <v>1</v>
      </c>
      <c r="V69" s="193">
        <f t="shared" si="12"/>
        <v>0</v>
      </c>
      <c r="W69" s="194" t="str">
        <f t="shared" si="13"/>
        <v>1.00</v>
      </c>
      <c r="X69" s="195" t="str">
        <f t="shared" si="21"/>
        <v>u</v>
      </c>
      <c r="Y69" s="196" t="str">
        <f t="shared" si="22"/>
        <v>1.00u</v>
      </c>
    </row>
    <row r="70" spans="1:25" x14ac:dyDescent="0.25">
      <c r="A70" s="159">
        <f>'Задание и расчет'!M193</f>
        <v>0</v>
      </c>
      <c r="B70" s="225">
        <v>59</v>
      </c>
      <c r="C70" s="169">
        <f t="shared" si="14"/>
        <v>9.9999999999999995E-7</v>
      </c>
      <c r="D70" s="170">
        <f t="shared" si="7"/>
        <v>100000000</v>
      </c>
      <c r="E70" s="170">
        <f t="shared" si="8"/>
        <v>100</v>
      </c>
      <c r="G70" s="171" cm="1">
        <f t="array" ref="G70">MAX(IF(MIN(ABS(LN(B$4:Z$4/E70)))=ABS(LN(B$4:Z$4/E70)),B$4:Z$4,-9999))</f>
        <v>100</v>
      </c>
      <c r="H70" s="215">
        <f t="shared" si="15"/>
        <v>9.9999999999999995E-7</v>
      </c>
      <c r="I70" s="226">
        <f t="shared" si="16"/>
        <v>0</v>
      </c>
      <c r="K70" s="171" cm="1">
        <f t="array" ref="K70">MAX(IF(MIN(ABS(LN(B$6:GL$6/E70)))=ABS(LN(B$6:GL$6/E70)),B$6:GL$6,-9999))</f>
        <v>100</v>
      </c>
      <c r="L70" s="215">
        <f t="shared" si="9"/>
        <v>9.9999999999999995E-7</v>
      </c>
      <c r="M70" s="226">
        <f t="shared" si="10"/>
        <v>0</v>
      </c>
      <c r="O70" s="172">
        <f t="shared" si="11"/>
        <v>9.9999999999999995E-7</v>
      </c>
      <c r="P70" s="173">
        <f t="shared" si="17"/>
        <v>9.9999999999999995E-7</v>
      </c>
      <c r="Q70" s="191">
        <f t="shared" si="18"/>
        <v>0</v>
      </c>
      <c r="S70" s="197"/>
      <c r="T70" s="193">
        <f t="shared" si="19"/>
        <v>-6</v>
      </c>
      <c r="U70" s="193">
        <f t="shared" si="20"/>
        <v>1</v>
      </c>
      <c r="V70" s="193">
        <f t="shared" si="12"/>
        <v>0</v>
      </c>
      <c r="W70" s="194" t="str">
        <f t="shared" si="13"/>
        <v>1.00</v>
      </c>
      <c r="X70" s="195" t="str">
        <f t="shared" si="21"/>
        <v>u</v>
      </c>
      <c r="Y70" s="196" t="str">
        <f t="shared" si="22"/>
        <v>1.00u</v>
      </c>
    </row>
    <row r="71" spans="1:25" x14ac:dyDescent="0.25">
      <c r="A71" s="159">
        <f>'Задание и расчет'!M194</f>
        <v>0</v>
      </c>
      <c r="B71" s="225">
        <v>60</v>
      </c>
      <c r="C71" s="169">
        <f t="shared" si="14"/>
        <v>9.9999999999999995E-7</v>
      </c>
      <c r="D71" s="170">
        <f t="shared" si="7"/>
        <v>100000000</v>
      </c>
      <c r="E71" s="170">
        <f t="shared" si="8"/>
        <v>100</v>
      </c>
      <c r="G71" s="171" cm="1">
        <f t="array" ref="G71">MAX(IF(MIN(ABS(LN(B$4:Z$4/E71)))=ABS(LN(B$4:Z$4/E71)),B$4:Z$4,-9999))</f>
        <v>100</v>
      </c>
      <c r="H71" s="215">
        <f t="shared" si="15"/>
        <v>9.9999999999999995E-7</v>
      </c>
      <c r="I71" s="226">
        <f t="shared" si="16"/>
        <v>0</v>
      </c>
      <c r="K71" s="171" cm="1">
        <f t="array" ref="K71">MAX(IF(MIN(ABS(LN(B$6:GL$6/E71)))=ABS(LN(B$6:GL$6/E71)),B$6:GL$6,-9999))</f>
        <v>100</v>
      </c>
      <c r="L71" s="215">
        <f t="shared" si="9"/>
        <v>9.9999999999999995E-7</v>
      </c>
      <c r="M71" s="226">
        <f t="shared" si="10"/>
        <v>0</v>
      </c>
      <c r="O71" s="172">
        <f t="shared" si="11"/>
        <v>9.9999999999999995E-7</v>
      </c>
      <c r="P71" s="173">
        <f t="shared" si="17"/>
        <v>9.9999999999999995E-7</v>
      </c>
      <c r="Q71" s="191">
        <f t="shared" si="18"/>
        <v>0</v>
      </c>
      <c r="S71" s="197"/>
      <c r="T71" s="193">
        <f t="shared" si="19"/>
        <v>-6</v>
      </c>
      <c r="U71" s="193">
        <f t="shared" si="20"/>
        <v>1</v>
      </c>
      <c r="V71" s="193">
        <f t="shared" si="12"/>
        <v>0</v>
      </c>
      <c r="W71" s="194" t="str">
        <f t="shared" si="13"/>
        <v>1.00</v>
      </c>
      <c r="X71" s="195" t="str">
        <f t="shared" si="21"/>
        <v>u</v>
      </c>
      <c r="Y71" s="196" t="str">
        <f t="shared" si="22"/>
        <v>1.00u</v>
      </c>
    </row>
    <row r="72" spans="1:25" x14ac:dyDescent="0.25">
      <c r="A72" s="159">
        <f>'Задание и расчет'!M195</f>
        <v>0</v>
      </c>
      <c r="B72" s="225">
        <v>61</v>
      </c>
      <c r="C72" s="169">
        <f t="shared" si="14"/>
        <v>9.9999999999999995E-7</v>
      </c>
      <c r="D72" s="170">
        <f t="shared" si="7"/>
        <v>100000000</v>
      </c>
      <c r="E72" s="170">
        <f t="shared" si="8"/>
        <v>100</v>
      </c>
      <c r="G72" s="171" cm="1">
        <f t="array" ref="G72">MAX(IF(MIN(ABS(LN(B$4:Z$4/E72)))=ABS(LN(B$4:Z$4/E72)),B$4:Z$4,-9999))</f>
        <v>100</v>
      </c>
      <c r="H72" s="215">
        <f t="shared" si="15"/>
        <v>9.9999999999999995E-7</v>
      </c>
      <c r="I72" s="226">
        <f t="shared" si="16"/>
        <v>0</v>
      </c>
      <c r="K72" s="171" cm="1">
        <f t="array" ref="K72">MAX(IF(MIN(ABS(LN(B$6:GL$6/E72)))=ABS(LN(B$6:GL$6/E72)),B$6:GL$6,-9999))</f>
        <v>100</v>
      </c>
      <c r="L72" s="215">
        <f t="shared" si="9"/>
        <v>9.9999999999999995E-7</v>
      </c>
      <c r="M72" s="226">
        <f t="shared" si="10"/>
        <v>0</v>
      </c>
      <c r="O72" s="172">
        <f t="shared" si="11"/>
        <v>9.9999999999999995E-7</v>
      </c>
      <c r="P72" s="173">
        <f t="shared" si="17"/>
        <v>9.9999999999999995E-7</v>
      </c>
      <c r="Q72" s="191">
        <f t="shared" si="18"/>
        <v>0</v>
      </c>
      <c r="S72" s="197"/>
      <c r="T72" s="193">
        <f t="shared" si="19"/>
        <v>-6</v>
      </c>
      <c r="U72" s="193">
        <f t="shared" si="20"/>
        <v>1</v>
      </c>
      <c r="V72" s="193">
        <f t="shared" si="12"/>
        <v>0</v>
      </c>
      <c r="W72" s="194" t="str">
        <f t="shared" si="13"/>
        <v>1.00</v>
      </c>
      <c r="X72" s="195" t="str">
        <f t="shared" si="21"/>
        <v>u</v>
      </c>
      <c r="Y72" s="196" t="str">
        <f t="shared" si="22"/>
        <v>1.00u</v>
      </c>
    </row>
    <row r="73" spans="1:25" x14ac:dyDescent="0.25">
      <c r="A73" s="159">
        <f>'Задание и расчет'!M196</f>
        <v>0</v>
      </c>
      <c r="B73" s="225">
        <v>62</v>
      </c>
      <c r="C73" s="169">
        <f t="shared" si="14"/>
        <v>9.9999999999999995E-7</v>
      </c>
      <c r="D73" s="170">
        <f t="shared" si="7"/>
        <v>100000000</v>
      </c>
      <c r="E73" s="170">
        <f t="shared" si="8"/>
        <v>100</v>
      </c>
      <c r="G73" s="171" cm="1">
        <f t="array" ref="G73">MAX(IF(MIN(ABS(LN(B$4:Z$4/E73)))=ABS(LN(B$4:Z$4/E73)),B$4:Z$4,-9999))</f>
        <v>100</v>
      </c>
      <c r="H73" s="215">
        <f t="shared" si="15"/>
        <v>9.9999999999999995E-7</v>
      </c>
      <c r="I73" s="226">
        <f t="shared" si="16"/>
        <v>0</v>
      </c>
      <c r="K73" s="171" cm="1">
        <f t="array" ref="K73">MAX(IF(MIN(ABS(LN(B$6:GL$6/E73)))=ABS(LN(B$6:GL$6/E73)),B$6:GL$6,-9999))</f>
        <v>100</v>
      </c>
      <c r="L73" s="215">
        <f t="shared" si="9"/>
        <v>9.9999999999999995E-7</v>
      </c>
      <c r="M73" s="226">
        <f t="shared" si="10"/>
        <v>0</v>
      </c>
      <c r="O73" s="172">
        <f t="shared" si="11"/>
        <v>9.9999999999999995E-7</v>
      </c>
      <c r="P73" s="173">
        <f t="shared" si="17"/>
        <v>9.9999999999999995E-7</v>
      </c>
      <c r="Q73" s="191">
        <f t="shared" si="18"/>
        <v>0</v>
      </c>
      <c r="S73" s="197"/>
      <c r="T73" s="193">
        <f t="shared" si="19"/>
        <v>-6</v>
      </c>
      <c r="U73" s="193">
        <f t="shared" si="20"/>
        <v>1</v>
      </c>
      <c r="V73" s="193">
        <f t="shared" si="12"/>
        <v>0</v>
      </c>
      <c r="W73" s="194" t="str">
        <f t="shared" si="13"/>
        <v>1.00</v>
      </c>
      <c r="X73" s="195" t="str">
        <f t="shared" si="21"/>
        <v>u</v>
      </c>
      <c r="Y73" s="196" t="str">
        <f t="shared" si="22"/>
        <v>1.00u</v>
      </c>
    </row>
    <row r="74" spans="1:25" x14ac:dyDescent="0.25">
      <c r="A74" s="159">
        <f>'Задание и расчет'!M197</f>
        <v>0</v>
      </c>
      <c r="B74" s="225">
        <v>63</v>
      </c>
      <c r="C74" s="169">
        <f t="shared" si="14"/>
        <v>9.9999999999999995E-7</v>
      </c>
      <c r="D74" s="170">
        <f t="shared" si="7"/>
        <v>100000000</v>
      </c>
      <c r="E74" s="170">
        <f t="shared" si="8"/>
        <v>100</v>
      </c>
      <c r="G74" s="171" cm="1">
        <f t="array" ref="G74">MAX(IF(MIN(ABS(LN(B$4:Z$4/E74)))=ABS(LN(B$4:Z$4/E74)),B$4:Z$4,-9999))</f>
        <v>100</v>
      </c>
      <c r="H74" s="215">
        <f t="shared" si="15"/>
        <v>9.9999999999999995E-7</v>
      </c>
      <c r="I74" s="226">
        <f t="shared" si="16"/>
        <v>0</v>
      </c>
      <c r="K74" s="171" cm="1">
        <f t="array" ref="K74">MAX(IF(MIN(ABS(LN(B$6:GL$6/E74)))=ABS(LN(B$6:GL$6/E74)),B$6:GL$6,-9999))</f>
        <v>100</v>
      </c>
      <c r="L74" s="215">
        <f t="shared" si="9"/>
        <v>9.9999999999999995E-7</v>
      </c>
      <c r="M74" s="226">
        <f t="shared" si="10"/>
        <v>0</v>
      </c>
      <c r="O74" s="172">
        <f t="shared" si="11"/>
        <v>9.9999999999999995E-7</v>
      </c>
      <c r="P74" s="173">
        <f t="shared" si="17"/>
        <v>9.9999999999999995E-7</v>
      </c>
      <c r="Q74" s="191">
        <f t="shared" si="18"/>
        <v>0</v>
      </c>
      <c r="S74" s="197"/>
      <c r="T74" s="193">
        <f t="shared" si="19"/>
        <v>-6</v>
      </c>
      <c r="U74" s="193">
        <f t="shared" si="20"/>
        <v>1</v>
      </c>
      <c r="V74" s="193">
        <f t="shared" si="12"/>
        <v>0</v>
      </c>
      <c r="W74" s="194" t="str">
        <f t="shared" si="13"/>
        <v>1.00</v>
      </c>
      <c r="X74" s="195" t="str">
        <f t="shared" si="21"/>
        <v>u</v>
      </c>
      <c r="Y74" s="196" t="str">
        <f t="shared" si="22"/>
        <v>1.00u</v>
      </c>
    </row>
    <row r="75" spans="1:25" x14ac:dyDescent="0.25">
      <c r="A75" s="159">
        <f>'Задание и расчет'!M198</f>
        <v>0</v>
      </c>
      <c r="B75" s="225">
        <v>64</v>
      </c>
      <c r="C75" s="169">
        <f t="shared" si="14"/>
        <v>9.9999999999999995E-7</v>
      </c>
      <c r="D75" s="170">
        <f t="shared" si="7"/>
        <v>100000000</v>
      </c>
      <c r="E75" s="170">
        <f t="shared" si="8"/>
        <v>100</v>
      </c>
      <c r="G75" s="171" cm="1">
        <f t="array" ref="G75">MAX(IF(MIN(ABS(LN(B$4:Z$4/E75)))=ABS(LN(B$4:Z$4/E75)),B$4:Z$4,-9999))</f>
        <v>100</v>
      </c>
      <c r="H75" s="215">
        <f t="shared" si="15"/>
        <v>9.9999999999999995E-7</v>
      </c>
      <c r="I75" s="226">
        <f t="shared" si="16"/>
        <v>0</v>
      </c>
      <c r="K75" s="171" cm="1">
        <f t="array" ref="K75">MAX(IF(MIN(ABS(LN(B$6:GL$6/E75)))=ABS(LN(B$6:GL$6/E75)),B$6:GL$6,-9999))</f>
        <v>100</v>
      </c>
      <c r="L75" s="215">
        <f t="shared" si="9"/>
        <v>9.9999999999999995E-7</v>
      </c>
      <c r="M75" s="226">
        <f t="shared" si="10"/>
        <v>0</v>
      </c>
      <c r="O75" s="172">
        <f t="shared" si="11"/>
        <v>9.9999999999999995E-7</v>
      </c>
      <c r="P75" s="173">
        <f t="shared" si="17"/>
        <v>9.9999999999999995E-7</v>
      </c>
      <c r="Q75" s="191">
        <f t="shared" si="18"/>
        <v>0</v>
      </c>
      <c r="S75" s="197"/>
      <c r="T75" s="193">
        <f t="shared" si="19"/>
        <v>-6</v>
      </c>
      <c r="U75" s="193">
        <f t="shared" si="20"/>
        <v>1</v>
      </c>
      <c r="V75" s="193">
        <f t="shared" si="12"/>
        <v>0</v>
      </c>
      <c r="W75" s="194" t="str">
        <f t="shared" si="13"/>
        <v>1.00</v>
      </c>
      <c r="X75" s="195" t="str">
        <f t="shared" si="21"/>
        <v>u</v>
      </c>
      <c r="Y75" s="196" t="str">
        <f t="shared" si="22"/>
        <v>1.00u</v>
      </c>
    </row>
    <row r="76" spans="1:25" x14ac:dyDescent="0.25">
      <c r="A76" s="159">
        <f>'Задание и расчет'!M199</f>
        <v>0</v>
      </c>
      <c r="B76" s="225">
        <v>65</v>
      </c>
      <c r="C76" s="169">
        <f t="shared" si="14"/>
        <v>9.9999999999999995E-7</v>
      </c>
      <c r="D76" s="170">
        <f t="shared" ref="D76:D116" si="23">POWER(10,2-INT(LOG10(C76)))</f>
        <v>100000000</v>
      </c>
      <c r="E76" s="170">
        <f t="shared" ref="E76:E116" si="24">C76*D76</f>
        <v>100</v>
      </c>
      <c r="G76" s="171" cm="1">
        <f t="array" ref="G76">MAX(IF(MIN(ABS(LN(B$4:Z$4/E76)))=ABS(LN(B$4:Z$4/E76)),B$4:Z$4,-9999))</f>
        <v>100</v>
      </c>
      <c r="H76" s="215">
        <f t="shared" si="15"/>
        <v>9.9999999999999995E-7</v>
      </c>
      <c r="I76" s="226">
        <f t="shared" si="16"/>
        <v>0</v>
      </c>
      <c r="K76" s="171" cm="1">
        <f t="array" ref="K76">MAX(IF(MIN(ABS(LN(B$6:GL$6/E76)))=ABS(LN(B$6:GL$6/E76)),B$6:GL$6,-9999))</f>
        <v>100</v>
      </c>
      <c r="L76" s="215">
        <f t="shared" ref="L76:L116" si="25">K76/D76</f>
        <v>9.9999999999999995E-7</v>
      </c>
      <c r="M76" s="226">
        <f t="shared" ref="M76:M116" si="26">100*ABS(C76-L76)/C76</f>
        <v>0</v>
      </c>
      <c r="O76" s="172">
        <f t="shared" ref="O76:O116" si="27">IF($A$7&lt;=24,H76,L76)</f>
        <v>9.9999999999999995E-7</v>
      </c>
      <c r="P76" s="173">
        <f t="shared" si="17"/>
        <v>9.9999999999999995E-7</v>
      </c>
      <c r="Q76" s="191">
        <f t="shared" si="18"/>
        <v>0</v>
      </c>
      <c r="S76" s="197"/>
      <c r="T76" s="193">
        <f t="shared" si="19"/>
        <v>-6</v>
      </c>
      <c r="U76" s="193">
        <f t="shared" si="20"/>
        <v>1</v>
      </c>
      <c r="V76" s="193">
        <f t="shared" ref="V76:V116" si="28">INT(LOG10(U76))</f>
        <v>0</v>
      </c>
      <c r="W76" s="194" t="str">
        <f t="shared" ref="W76:W116" si="29">IF(V76=0,TEXT(U76,"#.00"),IF(V76=1,TEXT(U76,"##.0"),TEXT(U76,"###")))</f>
        <v>1.00</v>
      </c>
      <c r="X76" s="195" t="str">
        <f t="shared" si="21"/>
        <v>u</v>
      </c>
      <c r="Y76" s="196" t="str">
        <f t="shared" si="22"/>
        <v>1.00u</v>
      </c>
    </row>
    <row r="77" spans="1:25" x14ac:dyDescent="0.25">
      <c r="A77" s="159">
        <f>'Задание и расчет'!M200</f>
        <v>0</v>
      </c>
      <c r="B77" s="225">
        <v>66</v>
      </c>
      <c r="C77" s="169">
        <f t="shared" ref="C77:C116" si="30">IF(A77&gt;=0.000001,A77,0.000001)</f>
        <v>9.9999999999999995E-7</v>
      </c>
      <c r="D77" s="170">
        <f t="shared" si="23"/>
        <v>100000000</v>
      </c>
      <c r="E77" s="170">
        <f t="shared" si="24"/>
        <v>100</v>
      </c>
      <c r="G77" s="171" cm="1">
        <f t="array" ref="G77">MAX(IF(MIN(ABS(LN(B$4:Z$4/E77)))=ABS(LN(B$4:Z$4/E77)),B$4:Z$4,-9999))</f>
        <v>100</v>
      </c>
      <c r="H77" s="215">
        <f t="shared" ref="H77:H116" si="31">G77/D77</f>
        <v>9.9999999999999995E-7</v>
      </c>
      <c r="I77" s="226">
        <f t="shared" ref="I77:I116" si="32">100*ABS(C77-H77)/C77</f>
        <v>0</v>
      </c>
      <c r="K77" s="171" cm="1">
        <f t="array" ref="K77">MAX(IF(MIN(ABS(LN(B$6:GL$6/E77)))=ABS(LN(B$6:GL$6/E77)),B$6:GL$6,-9999))</f>
        <v>100</v>
      </c>
      <c r="L77" s="215">
        <f t="shared" si="25"/>
        <v>9.9999999999999995E-7</v>
      </c>
      <c r="M77" s="226">
        <f t="shared" si="26"/>
        <v>0</v>
      </c>
      <c r="O77" s="172">
        <f t="shared" si="27"/>
        <v>9.9999999999999995E-7</v>
      </c>
      <c r="P77" s="173">
        <f t="shared" ref="P77:P116" si="33">IF(AND($A$7&gt;=48,$A$8&gt;0.5,I77&lt;M77),H77,O77)</f>
        <v>9.9999999999999995E-7</v>
      </c>
      <c r="Q77" s="191">
        <f t="shared" ref="Q77:Q116" si="34">100*ABS(C77-P77)/C77</f>
        <v>0</v>
      </c>
      <c r="S77" s="197"/>
      <c r="T77" s="193">
        <f t="shared" ref="T77:T116" si="35">3*INT(LOG10(P77)/3)</f>
        <v>-6</v>
      </c>
      <c r="U77" s="193">
        <f t="shared" ref="U77:U116" si="36">P77/POWER(10,T77)</f>
        <v>1</v>
      </c>
      <c r="V77" s="193">
        <f t="shared" si="28"/>
        <v>0</v>
      </c>
      <c r="W77" s="194" t="str">
        <f t="shared" si="29"/>
        <v>1.00</v>
      </c>
      <c r="X77" s="195" t="str">
        <f t="shared" ref="X77:X116" si="37">IF(T77=9,"Г",IF(T77=6,"M",IF(T77=3,"к",IF(T77=0,"",IF(T77=-3,"m",IF(T77=-6,"u","_"))))))</f>
        <v>u</v>
      </c>
      <c r="Y77" s="196" t="str">
        <f t="shared" ref="Y77:Y116" si="38">_xlfn.CONCAT(W77,X77)</f>
        <v>1.00u</v>
      </c>
    </row>
    <row r="78" spans="1:25" x14ac:dyDescent="0.25">
      <c r="A78" s="159">
        <f>'Задание и расчет'!M201</f>
        <v>0</v>
      </c>
      <c r="B78" s="225">
        <v>67</v>
      </c>
      <c r="C78" s="169">
        <f t="shared" si="30"/>
        <v>9.9999999999999995E-7</v>
      </c>
      <c r="D78" s="170">
        <f t="shared" si="23"/>
        <v>100000000</v>
      </c>
      <c r="E78" s="170">
        <f t="shared" si="24"/>
        <v>100</v>
      </c>
      <c r="G78" s="171" cm="1">
        <f t="array" ref="G78">MAX(IF(MIN(ABS(LN(B$4:Z$4/E78)))=ABS(LN(B$4:Z$4/E78)),B$4:Z$4,-9999))</f>
        <v>100</v>
      </c>
      <c r="H78" s="215">
        <f t="shared" si="31"/>
        <v>9.9999999999999995E-7</v>
      </c>
      <c r="I78" s="226">
        <f t="shared" si="32"/>
        <v>0</v>
      </c>
      <c r="K78" s="171" cm="1">
        <f t="array" ref="K78">MAX(IF(MIN(ABS(LN(B$6:GL$6/E78)))=ABS(LN(B$6:GL$6/E78)),B$6:GL$6,-9999))</f>
        <v>100</v>
      </c>
      <c r="L78" s="215">
        <f t="shared" si="25"/>
        <v>9.9999999999999995E-7</v>
      </c>
      <c r="M78" s="226">
        <f t="shared" si="26"/>
        <v>0</v>
      </c>
      <c r="O78" s="172">
        <f t="shared" si="27"/>
        <v>9.9999999999999995E-7</v>
      </c>
      <c r="P78" s="173">
        <f t="shared" si="33"/>
        <v>9.9999999999999995E-7</v>
      </c>
      <c r="Q78" s="191">
        <f t="shared" si="34"/>
        <v>0</v>
      </c>
      <c r="S78" s="197"/>
      <c r="T78" s="193">
        <f t="shared" si="35"/>
        <v>-6</v>
      </c>
      <c r="U78" s="193">
        <f t="shared" si="36"/>
        <v>1</v>
      </c>
      <c r="V78" s="193">
        <f t="shared" si="28"/>
        <v>0</v>
      </c>
      <c r="W78" s="194" t="str">
        <f t="shared" si="29"/>
        <v>1.00</v>
      </c>
      <c r="X78" s="195" t="str">
        <f t="shared" si="37"/>
        <v>u</v>
      </c>
      <c r="Y78" s="196" t="str">
        <f t="shared" si="38"/>
        <v>1.00u</v>
      </c>
    </row>
    <row r="79" spans="1:25" x14ac:dyDescent="0.25">
      <c r="A79" s="159">
        <f>'Задание и расчет'!M202</f>
        <v>0</v>
      </c>
      <c r="B79" s="225">
        <v>68</v>
      </c>
      <c r="C79" s="169">
        <f t="shared" si="30"/>
        <v>9.9999999999999995E-7</v>
      </c>
      <c r="D79" s="170">
        <f t="shared" si="23"/>
        <v>100000000</v>
      </c>
      <c r="E79" s="170">
        <f t="shared" si="24"/>
        <v>100</v>
      </c>
      <c r="G79" s="171" cm="1">
        <f t="array" ref="G79">MAX(IF(MIN(ABS(LN(B$4:Z$4/E79)))=ABS(LN(B$4:Z$4/E79)),B$4:Z$4,-9999))</f>
        <v>100</v>
      </c>
      <c r="H79" s="215">
        <f t="shared" si="31"/>
        <v>9.9999999999999995E-7</v>
      </c>
      <c r="I79" s="226">
        <f t="shared" si="32"/>
        <v>0</v>
      </c>
      <c r="K79" s="171" cm="1">
        <f t="array" ref="K79">MAX(IF(MIN(ABS(LN(B$6:GL$6/E79)))=ABS(LN(B$6:GL$6/E79)),B$6:GL$6,-9999))</f>
        <v>100</v>
      </c>
      <c r="L79" s="215">
        <f t="shared" si="25"/>
        <v>9.9999999999999995E-7</v>
      </c>
      <c r="M79" s="226">
        <f t="shared" si="26"/>
        <v>0</v>
      </c>
      <c r="O79" s="172">
        <f t="shared" si="27"/>
        <v>9.9999999999999995E-7</v>
      </c>
      <c r="P79" s="173">
        <f t="shared" si="33"/>
        <v>9.9999999999999995E-7</v>
      </c>
      <c r="Q79" s="191">
        <f t="shared" si="34"/>
        <v>0</v>
      </c>
      <c r="S79" s="197"/>
      <c r="T79" s="193">
        <f t="shared" si="35"/>
        <v>-6</v>
      </c>
      <c r="U79" s="193">
        <f t="shared" si="36"/>
        <v>1</v>
      </c>
      <c r="V79" s="193">
        <f t="shared" si="28"/>
        <v>0</v>
      </c>
      <c r="W79" s="194" t="str">
        <f t="shared" si="29"/>
        <v>1.00</v>
      </c>
      <c r="X79" s="195" t="str">
        <f t="shared" si="37"/>
        <v>u</v>
      </c>
      <c r="Y79" s="196" t="str">
        <f t="shared" si="38"/>
        <v>1.00u</v>
      </c>
    </row>
    <row r="80" spans="1:25" x14ac:dyDescent="0.25">
      <c r="A80" s="159">
        <f>'Задание и расчет'!M203</f>
        <v>0</v>
      </c>
      <c r="B80" s="225">
        <v>69</v>
      </c>
      <c r="C80" s="169">
        <f t="shared" si="30"/>
        <v>9.9999999999999995E-7</v>
      </c>
      <c r="D80" s="170">
        <f t="shared" si="23"/>
        <v>100000000</v>
      </c>
      <c r="E80" s="170">
        <f t="shared" si="24"/>
        <v>100</v>
      </c>
      <c r="G80" s="171" cm="1">
        <f t="array" ref="G80">MAX(IF(MIN(ABS(LN(B$4:Z$4/E80)))=ABS(LN(B$4:Z$4/E80)),B$4:Z$4,-9999))</f>
        <v>100</v>
      </c>
      <c r="H80" s="215">
        <f t="shared" si="31"/>
        <v>9.9999999999999995E-7</v>
      </c>
      <c r="I80" s="226">
        <f t="shared" si="32"/>
        <v>0</v>
      </c>
      <c r="K80" s="171" cm="1">
        <f t="array" ref="K80">MAX(IF(MIN(ABS(LN(B$6:GL$6/E80)))=ABS(LN(B$6:GL$6/E80)),B$6:GL$6,-9999))</f>
        <v>100</v>
      </c>
      <c r="L80" s="215">
        <f t="shared" si="25"/>
        <v>9.9999999999999995E-7</v>
      </c>
      <c r="M80" s="226">
        <f t="shared" si="26"/>
        <v>0</v>
      </c>
      <c r="O80" s="172">
        <f t="shared" si="27"/>
        <v>9.9999999999999995E-7</v>
      </c>
      <c r="P80" s="173">
        <f t="shared" si="33"/>
        <v>9.9999999999999995E-7</v>
      </c>
      <c r="Q80" s="191">
        <f t="shared" si="34"/>
        <v>0</v>
      </c>
      <c r="S80" s="197"/>
      <c r="T80" s="193">
        <f t="shared" si="35"/>
        <v>-6</v>
      </c>
      <c r="U80" s="193">
        <f t="shared" si="36"/>
        <v>1</v>
      </c>
      <c r="V80" s="193">
        <f t="shared" si="28"/>
        <v>0</v>
      </c>
      <c r="W80" s="194" t="str">
        <f t="shared" si="29"/>
        <v>1.00</v>
      </c>
      <c r="X80" s="195" t="str">
        <f t="shared" si="37"/>
        <v>u</v>
      </c>
      <c r="Y80" s="196" t="str">
        <f t="shared" si="38"/>
        <v>1.00u</v>
      </c>
    </row>
    <row r="81" spans="1:25" x14ac:dyDescent="0.25">
      <c r="A81" s="159">
        <f>'Задание и расчет'!M204</f>
        <v>0</v>
      </c>
      <c r="B81" s="225">
        <v>70</v>
      </c>
      <c r="C81" s="169">
        <f t="shared" si="30"/>
        <v>9.9999999999999995E-7</v>
      </c>
      <c r="D81" s="170">
        <f t="shared" si="23"/>
        <v>100000000</v>
      </c>
      <c r="E81" s="170">
        <f t="shared" si="24"/>
        <v>100</v>
      </c>
      <c r="G81" s="171" cm="1">
        <f t="array" ref="G81">MAX(IF(MIN(ABS(LN(B$4:Z$4/E81)))=ABS(LN(B$4:Z$4/E81)),B$4:Z$4,-9999))</f>
        <v>100</v>
      </c>
      <c r="H81" s="215">
        <f t="shared" si="31"/>
        <v>9.9999999999999995E-7</v>
      </c>
      <c r="I81" s="226">
        <f t="shared" si="32"/>
        <v>0</v>
      </c>
      <c r="K81" s="171" cm="1">
        <f t="array" ref="K81">MAX(IF(MIN(ABS(LN(B$6:GL$6/E81)))=ABS(LN(B$6:GL$6/E81)),B$6:GL$6,-9999))</f>
        <v>100</v>
      </c>
      <c r="L81" s="215">
        <f t="shared" si="25"/>
        <v>9.9999999999999995E-7</v>
      </c>
      <c r="M81" s="226">
        <f t="shared" si="26"/>
        <v>0</v>
      </c>
      <c r="O81" s="172">
        <f t="shared" si="27"/>
        <v>9.9999999999999995E-7</v>
      </c>
      <c r="P81" s="173">
        <f t="shared" si="33"/>
        <v>9.9999999999999995E-7</v>
      </c>
      <c r="Q81" s="191">
        <f t="shared" si="34"/>
        <v>0</v>
      </c>
      <c r="S81" s="197"/>
      <c r="T81" s="193">
        <f t="shared" si="35"/>
        <v>-6</v>
      </c>
      <c r="U81" s="193">
        <f t="shared" si="36"/>
        <v>1</v>
      </c>
      <c r="V81" s="193">
        <f t="shared" si="28"/>
        <v>0</v>
      </c>
      <c r="W81" s="194" t="str">
        <f t="shared" si="29"/>
        <v>1.00</v>
      </c>
      <c r="X81" s="195" t="str">
        <f t="shared" si="37"/>
        <v>u</v>
      </c>
      <c r="Y81" s="196" t="str">
        <f t="shared" si="38"/>
        <v>1.00u</v>
      </c>
    </row>
    <row r="82" spans="1:25" x14ac:dyDescent="0.25">
      <c r="A82" s="159">
        <f>'Задание и расчет'!M205</f>
        <v>0</v>
      </c>
      <c r="B82" s="225">
        <v>71</v>
      </c>
      <c r="C82" s="169">
        <f t="shared" si="30"/>
        <v>9.9999999999999995E-7</v>
      </c>
      <c r="D82" s="170">
        <f t="shared" si="23"/>
        <v>100000000</v>
      </c>
      <c r="E82" s="170">
        <f t="shared" si="24"/>
        <v>100</v>
      </c>
      <c r="G82" s="171" cm="1">
        <f t="array" ref="G82">MAX(IF(MIN(ABS(LN(B$4:Z$4/E82)))=ABS(LN(B$4:Z$4/E82)),B$4:Z$4,-9999))</f>
        <v>100</v>
      </c>
      <c r="H82" s="215">
        <f t="shared" si="31"/>
        <v>9.9999999999999995E-7</v>
      </c>
      <c r="I82" s="226">
        <f t="shared" si="32"/>
        <v>0</v>
      </c>
      <c r="K82" s="171" cm="1">
        <f t="array" ref="K82">MAX(IF(MIN(ABS(LN(B$6:GL$6/E82)))=ABS(LN(B$6:GL$6/E82)),B$6:GL$6,-9999))</f>
        <v>100</v>
      </c>
      <c r="L82" s="215">
        <f t="shared" si="25"/>
        <v>9.9999999999999995E-7</v>
      </c>
      <c r="M82" s="226">
        <f t="shared" si="26"/>
        <v>0</v>
      </c>
      <c r="O82" s="172">
        <f t="shared" si="27"/>
        <v>9.9999999999999995E-7</v>
      </c>
      <c r="P82" s="173">
        <f t="shared" si="33"/>
        <v>9.9999999999999995E-7</v>
      </c>
      <c r="Q82" s="191">
        <f t="shared" si="34"/>
        <v>0</v>
      </c>
      <c r="S82" s="197"/>
      <c r="T82" s="193">
        <f t="shared" si="35"/>
        <v>-6</v>
      </c>
      <c r="U82" s="193">
        <f t="shared" si="36"/>
        <v>1</v>
      </c>
      <c r="V82" s="193">
        <f t="shared" si="28"/>
        <v>0</v>
      </c>
      <c r="W82" s="194" t="str">
        <f t="shared" si="29"/>
        <v>1.00</v>
      </c>
      <c r="X82" s="195" t="str">
        <f t="shared" si="37"/>
        <v>u</v>
      </c>
      <c r="Y82" s="196" t="str">
        <f t="shared" si="38"/>
        <v>1.00u</v>
      </c>
    </row>
    <row r="83" spans="1:25" x14ac:dyDescent="0.25">
      <c r="A83" s="159">
        <f>'Задание и расчет'!M206</f>
        <v>0</v>
      </c>
      <c r="B83" s="225">
        <v>72</v>
      </c>
      <c r="C83" s="169">
        <f t="shared" si="30"/>
        <v>9.9999999999999995E-7</v>
      </c>
      <c r="D83" s="170">
        <f t="shared" si="23"/>
        <v>100000000</v>
      </c>
      <c r="E83" s="170">
        <f t="shared" si="24"/>
        <v>100</v>
      </c>
      <c r="G83" s="171" cm="1">
        <f t="array" ref="G83">MAX(IF(MIN(ABS(LN(B$4:Z$4/E83)))=ABS(LN(B$4:Z$4/E83)),B$4:Z$4,-9999))</f>
        <v>100</v>
      </c>
      <c r="H83" s="215">
        <f t="shared" si="31"/>
        <v>9.9999999999999995E-7</v>
      </c>
      <c r="I83" s="226">
        <f t="shared" si="32"/>
        <v>0</v>
      </c>
      <c r="K83" s="171" cm="1">
        <f t="array" ref="K83">MAX(IF(MIN(ABS(LN(B$6:GL$6/E83)))=ABS(LN(B$6:GL$6/E83)),B$6:GL$6,-9999))</f>
        <v>100</v>
      </c>
      <c r="L83" s="215">
        <f t="shared" si="25"/>
        <v>9.9999999999999995E-7</v>
      </c>
      <c r="M83" s="226">
        <f t="shared" si="26"/>
        <v>0</v>
      </c>
      <c r="O83" s="172">
        <f t="shared" si="27"/>
        <v>9.9999999999999995E-7</v>
      </c>
      <c r="P83" s="173">
        <f t="shared" si="33"/>
        <v>9.9999999999999995E-7</v>
      </c>
      <c r="Q83" s="191">
        <f t="shared" si="34"/>
        <v>0</v>
      </c>
      <c r="S83" s="197"/>
      <c r="T83" s="193">
        <f t="shared" si="35"/>
        <v>-6</v>
      </c>
      <c r="U83" s="193">
        <f t="shared" si="36"/>
        <v>1</v>
      </c>
      <c r="V83" s="193">
        <f t="shared" si="28"/>
        <v>0</v>
      </c>
      <c r="W83" s="194" t="str">
        <f t="shared" si="29"/>
        <v>1.00</v>
      </c>
      <c r="X83" s="195" t="str">
        <f t="shared" si="37"/>
        <v>u</v>
      </c>
      <c r="Y83" s="196" t="str">
        <f t="shared" si="38"/>
        <v>1.00u</v>
      </c>
    </row>
    <row r="84" spans="1:25" x14ac:dyDescent="0.25">
      <c r="A84" s="159">
        <f>'Задание и расчет'!M207</f>
        <v>0</v>
      </c>
      <c r="B84" s="225">
        <v>73</v>
      </c>
      <c r="C84" s="169">
        <f t="shared" si="30"/>
        <v>9.9999999999999995E-7</v>
      </c>
      <c r="D84" s="170">
        <f t="shared" si="23"/>
        <v>100000000</v>
      </c>
      <c r="E84" s="170">
        <f t="shared" si="24"/>
        <v>100</v>
      </c>
      <c r="G84" s="171" cm="1">
        <f t="array" ref="G84">MAX(IF(MIN(ABS(LN(B$4:Z$4/E84)))=ABS(LN(B$4:Z$4/E84)),B$4:Z$4,-9999))</f>
        <v>100</v>
      </c>
      <c r="H84" s="215">
        <f t="shared" si="31"/>
        <v>9.9999999999999995E-7</v>
      </c>
      <c r="I84" s="226">
        <f t="shared" si="32"/>
        <v>0</v>
      </c>
      <c r="K84" s="171" cm="1">
        <f t="array" ref="K84">MAX(IF(MIN(ABS(LN(B$6:GL$6/E84)))=ABS(LN(B$6:GL$6/E84)),B$6:GL$6,-9999))</f>
        <v>100</v>
      </c>
      <c r="L84" s="215">
        <f t="shared" si="25"/>
        <v>9.9999999999999995E-7</v>
      </c>
      <c r="M84" s="226">
        <f t="shared" si="26"/>
        <v>0</v>
      </c>
      <c r="O84" s="172">
        <f t="shared" si="27"/>
        <v>9.9999999999999995E-7</v>
      </c>
      <c r="P84" s="173">
        <f t="shared" si="33"/>
        <v>9.9999999999999995E-7</v>
      </c>
      <c r="Q84" s="191">
        <f t="shared" si="34"/>
        <v>0</v>
      </c>
      <c r="S84" s="197"/>
      <c r="T84" s="193">
        <f t="shared" si="35"/>
        <v>-6</v>
      </c>
      <c r="U84" s="193">
        <f t="shared" si="36"/>
        <v>1</v>
      </c>
      <c r="V84" s="193">
        <f t="shared" si="28"/>
        <v>0</v>
      </c>
      <c r="W84" s="194" t="str">
        <f t="shared" si="29"/>
        <v>1.00</v>
      </c>
      <c r="X84" s="195" t="str">
        <f t="shared" si="37"/>
        <v>u</v>
      </c>
      <c r="Y84" s="196" t="str">
        <f t="shared" si="38"/>
        <v>1.00u</v>
      </c>
    </row>
    <row r="85" spans="1:25" x14ac:dyDescent="0.25">
      <c r="A85" s="159">
        <f>'Задание и расчет'!M208</f>
        <v>0</v>
      </c>
      <c r="B85" s="225">
        <v>74</v>
      </c>
      <c r="C85" s="169">
        <f t="shared" si="30"/>
        <v>9.9999999999999995E-7</v>
      </c>
      <c r="D85" s="170">
        <f t="shared" si="23"/>
        <v>100000000</v>
      </c>
      <c r="E85" s="170">
        <f t="shared" si="24"/>
        <v>100</v>
      </c>
      <c r="G85" s="171" cm="1">
        <f t="array" ref="G85">MAX(IF(MIN(ABS(LN(B$4:Z$4/E85)))=ABS(LN(B$4:Z$4/E85)),B$4:Z$4,-9999))</f>
        <v>100</v>
      </c>
      <c r="H85" s="215">
        <f t="shared" si="31"/>
        <v>9.9999999999999995E-7</v>
      </c>
      <c r="I85" s="226">
        <f t="shared" si="32"/>
        <v>0</v>
      </c>
      <c r="K85" s="171" cm="1">
        <f t="array" ref="K85">MAX(IF(MIN(ABS(LN(B$6:GL$6/E85)))=ABS(LN(B$6:GL$6/E85)),B$6:GL$6,-9999))</f>
        <v>100</v>
      </c>
      <c r="L85" s="215">
        <f t="shared" si="25"/>
        <v>9.9999999999999995E-7</v>
      </c>
      <c r="M85" s="226">
        <f t="shared" si="26"/>
        <v>0</v>
      </c>
      <c r="O85" s="172">
        <f t="shared" si="27"/>
        <v>9.9999999999999995E-7</v>
      </c>
      <c r="P85" s="173">
        <f t="shared" si="33"/>
        <v>9.9999999999999995E-7</v>
      </c>
      <c r="Q85" s="191">
        <f t="shared" si="34"/>
        <v>0</v>
      </c>
      <c r="S85" s="197"/>
      <c r="T85" s="193">
        <f t="shared" si="35"/>
        <v>-6</v>
      </c>
      <c r="U85" s="193">
        <f t="shared" si="36"/>
        <v>1</v>
      </c>
      <c r="V85" s="193">
        <f t="shared" si="28"/>
        <v>0</v>
      </c>
      <c r="W85" s="194" t="str">
        <f t="shared" si="29"/>
        <v>1.00</v>
      </c>
      <c r="X85" s="195" t="str">
        <f t="shared" si="37"/>
        <v>u</v>
      </c>
      <c r="Y85" s="196" t="str">
        <f t="shared" si="38"/>
        <v>1.00u</v>
      </c>
    </row>
    <row r="86" spans="1:25" x14ac:dyDescent="0.25">
      <c r="A86" s="159">
        <f>'Задание и расчет'!M209</f>
        <v>0</v>
      </c>
      <c r="B86" s="225">
        <v>75</v>
      </c>
      <c r="C86" s="169">
        <f t="shared" si="30"/>
        <v>9.9999999999999995E-7</v>
      </c>
      <c r="D86" s="170">
        <f t="shared" si="23"/>
        <v>100000000</v>
      </c>
      <c r="E86" s="170">
        <f t="shared" si="24"/>
        <v>100</v>
      </c>
      <c r="G86" s="171" cm="1">
        <f t="array" ref="G86">MAX(IF(MIN(ABS(LN(B$4:Z$4/E86)))=ABS(LN(B$4:Z$4/E86)),B$4:Z$4,-9999))</f>
        <v>100</v>
      </c>
      <c r="H86" s="215">
        <f t="shared" si="31"/>
        <v>9.9999999999999995E-7</v>
      </c>
      <c r="I86" s="226">
        <f t="shared" si="32"/>
        <v>0</v>
      </c>
      <c r="K86" s="171" cm="1">
        <f t="array" ref="K86">MAX(IF(MIN(ABS(LN(B$6:GL$6/E86)))=ABS(LN(B$6:GL$6/E86)),B$6:GL$6,-9999))</f>
        <v>100</v>
      </c>
      <c r="L86" s="215">
        <f t="shared" si="25"/>
        <v>9.9999999999999995E-7</v>
      </c>
      <c r="M86" s="226">
        <f t="shared" si="26"/>
        <v>0</v>
      </c>
      <c r="O86" s="172">
        <f t="shared" si="27"/>
        <v>9.9999999999999995E-7</v>
      </c>
      <c r="P86" s="173">
        <f t="shared" si="33"/>
        <v>9.9999999999999995E-7</v>
      </c>
      <c r="Q86" s="191">
        <f t="shared" si="34"/>
        <v>0</v>
      </c>
      <c r="S86" s="197"/>
      <c r="T86" s="193">
        <f t="shared" si="35"/>
        <v>-6</v>
      </c>
      <c r="U86" s="193">
        <f t="shared" si="36"/>
        <v>1</v>
      </c>
      <c r="V86" s="193">
        <f t="shared" si="28"/>
        <v>0</v>
      </c>
      <c r="W86" s="194" t="str">
        <f t="shared" si="29"/>
        <v>1.00</v>
      </c>
      <c r="X86" s="195" t="str">
        <f t="shared" si="37"/>
        <v>u</v>
      </c>
      <c r="Y86" s="196" t="str">
        <f t="shared" si="38"/>
        <v>1.00u</v>
      </c>
    </row>
    <row r="87" spans="1:25" x14ac:dyDescent="0.25">
      <c r="A87" s="159">
        <f>'Задание и расчет'!M210</f>
        <v>0</v>
      </c>
      <c r="B87" s="225">
        <v>76</v>
      </c>
      <c r="C87" s="169">
        <f t="shared" si="30"/>
        <v>9.9999999999999995E-7</v>
      </c>
      <c r="D87" s="170">
        <f t="shared" si="23"/>
        <v>100000000</v>
      </c>
      <c r="E87" s="170">
        <f t="shared" si="24"/>
        <v>100</v>
      </c>
      <c r="G87" s="171" cm="1">
        <f t="array" ref="G87">MAX(IF(MIN(ABS(LN(B$4:Z$4/E87)))=ABS(LN(B$4:Z$4/E87)),B$4:Z$4,-9999))</f>
        <v>100</v>
      </c>
      <c r="H87" s="215">
        <f t="shared" si="31"/>
        <v>9.9999999999999995E-7</v>
      </c>
      <c r="I87" s="226">
        <f t="shared" si="32"/>
        <v>0</v>
      </c>
      <c r="K87" s="171" cm="1">
        <f t="array" ref="K87">MAX(IF(MIN(ABS(LN(B$6:GL$6/E87)))=ABS(LN(B$6:GL$6/E87)),B$6:GL$6,-9999))</f>
        <v>100</v>
      </c>
      <c r="L87" s="215">
        <f t="shared" si="25"/>
        <v>9.9999999999999995E-7</v>
      </c>
      <c r="M87" s="226">
        <f t="shared" si="26"/>
        <v>0</v>
      </c>
      <c r="O87" s="172">
        <f t="shared" si="27"/>
        <v>9.9999999999999995E-7</v>
      </c>
      <c r="P87" s="173">
        <f t="shared" si="33"/>
        <v>9.9999999999999995E-7</v>
      </c>
      <c r="Q87" s="191">
        <f t="shared" si="34"/>
        <v>0</v>
      </c>
      <c r="S87" s="197"/>
      <c r="T87" s="193">
        <f t="shared" si="35"/>
        <v>-6</v>
      </c>
      <c r="U87" s="193">
        <f t="shared" si="36"/>
        <v>1</v>
      </c>
      <c r="V87" s="193">
        <f t="shared" si="28"/>
        <v>0</v>
      </c>
      <c r="W87" s="194" t="str">
        <f t="shared" si="29"/>
        <v>1.00</v>
      </c>
      <c r="X87" s="195" t="str">
        <f t="shared" si="37"/>
        <v>u</v>
      </c>
      <c r="Y87" s="196" t="str">
        <f t="shared" si="38"/>
        <v>1.00u</v>
      </c>
    </row>
    <row r="88" spans="1:25" x14ac:dyDescent="0.25">
      <c r="A88" s="159">
        <f>'Задание и расчет'!M211</f>
        <v>0</v>
      </c>
      <c r="B88" s="225">
        <v>77</v>
      </c>
      <c r="C88" s="169">
        <f t="shared" si="30"/>
        <v>9.9999999999999995E-7</v>
      </c>
      <c r="D88" s="170">
        <f t="shared" si="23"/>
        <v>100000000</v>
      </c>
      <c r="E88" s="170">
        <f t="shared" si="24"/>
        <v>100</v>
      </c>
      <c r="G88" s="171" cm="1">
        <f t="array" ref="G88">MAX(IF(MIN(ABS(LN(B$4:Z$4/E88)))=ABS(LN(B$4:Z$4/E88)),B$4:Z$4,-9999))</f>
        <v>100</v>
      </c>
      <c r="H88" s="215">
        <f t="shared" si="31"/>
        <v>9.9999999999999995E-7</v>
      </c>
      <c r="I88" s="226">
        <f t="shared" si="32"/>
        <v>0</v>
      </c>
      <c r="K88" s="171" cm="1">
        <f t="array" ref="K88">MAX(IF(MIN(ABS(LN(B$6:GL$6/E88)))=ABS(LN(B$6:GL$6/E88)),B$6:GL$6,-9999))</f>
        <v>100</v>
      </c>
      <c r="L88" s="215">
        <f t="shared" si="25"/>
        <v>9.9999999999999995E-7</v>
      </c>
      <c r="M88" s="226">
        <f t="shared" si="26"/>
        <v>0</v>
      </c>
      <c r="O88" s="172">
        <f t="shared" si="27"/>
        <v>9.9999999999999995E-7</v>
      </c>
      <c r="P88" s="173">
        <f t="shared" si="33"/>
        <v>9.9999999999999995E-7</v>
      </c>
      <c r="Q88" s="191">
        <f t="shared" si="34"/>
        <v>0</v>
      </c>
      <c r="S88" s="197"/>
      <c r="T88" s="193">
        <f t="shared" si="35"/>
        <v>-6</v>
      </c>
      <c r="U88" s="193">
        <f t="shared" si="36"/>
        <v>1</v>
      </c>
      <c r="V88" s="193">
        <f t="shared" si="28"/>
        <v>0</v>
      </c>
      <c r="W88" s="194" t="str">
        <f t="shared" si="29"/>
        <v>1.00</v>
      </c>
      <c r="X88" s="195" t="str">
        <f t="shared" si="37"/>
        <v>u</v>
      </c>
      <c r="Y88" s="196" t="str">
        <f t="shared" si="38"/>
        <v>1.00u</v>
      </c>
    </row>
    <row r="89" spans="1:25" x14ac:dyDescent="0.25">
      <c r="A89" s="159">
        <f>'Задание и расчет'!M212</f>
        <v>0</v>
      </c>
      <c r="B89" s="225">
        <v>78</v>
      </c>
      <c r="C89" s="169">
        <f t="shared" si="30"/>
        <v>9.9999999999999995E-7</v>
      </c>
      <c r="D89" s="170">
        <f t="shared" si="23"/>
        <v>100000000</v>
      </c>
      <c r="E89" s="170">
        <f t="shared" si="24"/>
        <v>100</v>
      </c>
      <c r="G89" s="171" cm="1">
        <f t="array" ref="G89">MAX(IF(MIN(ABS(LN(B$4:Z$4/E89)))=ABS(LN(B$4:Z$4/E89)),B$4:Z$4,-9999))</f>
        <v>100</v>
      </c>
      <c r="H89" s="215">
        <f t="shared" si="31"/>
        <v>9.9999999999999995E-7</v>
      </c>
      <c r="I89" s="226">
        <f t="shared" si="32"/>
        <v>0</v>
      </c>
      <c r="K89" s="171" cm="1">
        <f t="array" ref="K89">MAX(IF(MIN(ABS(LN(B$6:GL$6/E89)))=ABS(LN(B$6:GL$6/E89)),B$6:GL$6,-9999))</f>
        <v>100</v>
      </c>
      <c r="L89" s="215">
        <f t="shared" si="25"/>
        <v>9.9999999999999995E-7</v>
      </c>
      <c r="M89" s="226">
        <f t="shared" si="26"/>
        <v>0</v>
      </c>
      <c r="O89" s="172">
        <f t="shared" si="27"/>
        <v>9.9999999999999995E-7</v>
      </c>
      <c r="P89" s="173">
        <f t="shared" si="33"/>
        <v>9.9999999999999995E-7</v>
      </c>
      <c r="Q89" s="191">
        <f t="shared" si="34"/>
        <v>0</v>
      </c>
      <c r="S89" s="197"/>
      <c r="T89" s="193">
        <f t="shared" si="35"/>
        <v>-6</v>
      </c>
      <c r="U89" s="193">
        <f t="shared" si="36"/>
        <v>1</v>
      </c>
      <c r="V89" s="193">
        <f t="shared" si="28"/>
        <v>0</v>
      </c>
      <c r="W89" s="194" t="str">
        <f t="shared" si="29"/>
        <v>1.00</v>
      </c>
      <c r="X89" s="195" t="str">
        <f t="shared" si="37"/>
        <v>u</v>
      </c>
      <c r="Y89" s="196" t="str">
        <f t="shared" si="38"/>
        <v>1.00u</v>
      </c>
    </row>
    <row r="90" spans="1:25" x14ac:dyDescent="0.25">
      <c r="A90" s="159">
        <f>'Задание и расчет'!M213</f>
        <v>0</v>
      </c>
      <c r="B90" s="225">
        <v>79</v>
      </c>
      <c r="C90" s="169">
        <f t="shared" si="30"/>
        <v>9.9999999999999995E-7</v>
      </c>
      <c r="D90" s="170">
        <f t="shared" si="23"/>
        <v>100000000</v>
      </c>
      <c r="E90" s="170">
        <f t="shared" si="24"/>
        <v>100</v>
      </c>
      <c r="G90" s="171" cm="1">
        <f t="array" ref="G90">MAX(IF(MIN(ABS(LN(B$4:Z$4/E90)))=ABS(LN(B$4:Z$4/E90)),B$4:Z$4,-9999))</f>
        <v>100</v>
      </c>
      <c r="H90" s="215">
        <f t="shared" si="31"/>
        <v>9.9999999999999995E-7</v>
      </c>
      <c r="I90" s="226">
        <f t="shared" si="32"/>
        <v>0</v>
      </c>
      <c r="K90" s="171" cm="1">
        <f t="array" ref="K90">MAX(IF(MIN(ABS(LN(B$6:GL$6/E90)))=ABS(LN(B$6:GL$6/E90)),B$6:GL$6,-9999))</f>
        <v>100</v>
      </c>
      <c r="L90" s="215">
        <f t="shared" si="25"/>
        <v>9.9999999999999995E-7</v>
      </c>
      <c r="M90" s="226">
        <f t="shared" si="26"/>
        <v>0</v>
      </c>
      <c r="O90" s="172">
        <f t="shared" si="27"/>
        <v>9.9999999999999995E-7</v>
      </c>
      <c r="P90" s="173">
        <f t="shared" si="33"/>
        <v>9.9999999999999995E-7</v>
      </c>
      <c r="Q90" s="191">
        <f t="shared" si="34"/>
        <v>0</v>
      </c>
      <c r="S90" s="197"/>
      <c r="T90" s="193">
        <f t="shared" si="35"/>
        <v>-6</v>
      </c>
      <c r="U90" s="193">
        <f t="shared" si="36"/>
        <v>1</v>
      </c>
      <c r="V90" s="193">
        <f t="shared" si="28"/>
        <v>0</v>
      </c>
      <c r="W90" s="194" t="str">
        <f t="shared" si="29"/>
        <v>1.00</v>
      </c>
      <c r="X90" s="195" t="str">
        <f t="shared" si="37"/>
        <v>u</v>
      </c>
      <c r="Y90" s="196" t="str">
        <f t="shared" si="38"/>
        <v>1.00u</v>
      </c>
    </row>
    <row r="91" spans="1:25" x14ac:dyDescent="0.25">
      <c r="A91" s="159">
        <f>'Задание и расчет'!M214</f>
        <v>0</v>
      </c>
      <c r="B91" s="225">
        <v>80</v>
      </c>
      <c r="C91" s="169">
        <f t="shared" si="30"/>
        <v>9.9999999999999995E-7</v>
      </c>
      <c r="D91" s="170">
        <f t="shared" si="23"/>
        <v>100000000</v>
      </c>
      <c r="E91" s="170">
        <f t="shared" si="24"/>
        <v>100</v>
      </c>
      <c r="G91" s="171" cm="1">
        <f t="array" ref="G91">MAX(IF(MIN(ABS(LN(B$4:Z$4/E91)))=ABS(LN(B$4:Z$4/E91)),B$4:Z$4,-9999))</f>
        <v>100</v>
      </c>
      <c r="H91" s="215">
        <f t="shared" si="31"/>
        <v>9.9999999999999995E-7</v>
      </c>
      <c r="I91" s="226">
        <f t="shared" si="32"/>
        <v>0</v>
      </c>
      <c r="K91" s="171" cm="1">
        <f t="array" ref="K91">MAX(IF(MIN(ABS(LN(B$6:GL$6/E91)))=ABS(LN(B$6:GL$6/E91)),B$6:GL$6,-9999))</f>
        <v>100</v>
      </c>
      <c r="L91" s="215">
        <f t="shared" si="25"/>
        <v>9.9999999999999995E-7</v>
      </c>
      <c r="M91" s="226">
        <f t="shared" si="26"/>
        <v>0</v>
      </c>
      <c r="O91" s="172">
        <f t="shared" si="27"/>
        <v>9.9999999999999995E-7</v>
      </c>
      <c r="P91" s="173">
        <f t="shared" si="33"/>
        <v>9.9999999999999995E-7</v>
      </c>
      <c r="Q91" s="191">
        <f t="shared" si="34"/>
        <v>0</v>
      </c>
      <c r="S91" s="197"/>
      <c r="T91" s="193">
        <f t="shared" si="35"/>
        <v>-6</v>
      </c>
      <c r="U91" s="193">
        <f t="shared" si="36"/>
        <v>1</v>
      </c>
      <c r="V91" s="193">
        <f t="shared" si="28"/>
        <v>0</v>
      </c>
      <c r="W91" s="194" t="str">
        <f t="shared" si="29"/>
        <v>1.00</v>
      </c>
      <c r="X91" s="195" t="str">
        <f t="shared" si="37"/>
        <v>u</v>
      </c>
      <c r="Y91" s="196" t="str">
        <f t="shared" si="38"/>
        <v>1.00u</v>
      </c>
    </row>
    <row r="92" spans="1:25" x14ac:dyDescent="0.25">
      <c r="A92" s="159">
        <f>'Задание и расчет'!M215</f>
        <v>0</v>
      </c>
      <c r="B92" s="225">
        <v>81</v>
      </c>
      <c r="C92" s="169">
        <f t="shared" si="30"/>
        <v>9.9999999999999995E-7</v>
      </c>
      <c r="D92" s="170">
        <f t="shared" si="23"/>
        <v>100000000</v>
      </c>
      <c r="E92" s="170">
        <f t="shared" si="24"/>
        <v>100</v>
      </c>
      <c r="G92" s="171" cm="1">
        <f t="array" ref="G92">MAX(IF(MIN(ABS(LN(B$4:Z$4/E92)))=ABS(LN(B$4:Z$4/E92)),B$4:Z$4,-9999))</f>
        <v>100</v>
      </c>
      <c r="H92" s="215">
        <f t="shared" si="31"/>
        <v>9.9999999999999995E-7</v>
      </c>
      <c r="I92" s="226">
        <f t="shared" si="32"/>
        <v>0</v>
      </c>
      <c r="K92" s="171" cm="1">
        <f t="array" ref="K92">MAX(IF(MIN(ABS(LN(B$6:GL$6/E92)))=ABS(LN(B$6:GL$6/E92)),B$6:GL$6,-9999))</f>
        <v>100</v>
      </c>
      <c r="L92" s="215">
        <f t="shared" si="25"/>
        <v>9.9999999999999995E-7</v>
      </c>
      <c r="M92" s="226">
        <f t="shared" si="26"/>
        <v>0</v>
      </c>
      <c r="O92" s="172">
        <f t="shared" si="27"/>
        <v>9.9999999999999995E-7</v>
      </c>
      <c r="P92" s="173">
        <f t="shared" si="33"/>
        <v>9.9999999999999995E-7</v>
      </c>
      <c r="Q92" s="191">
        <f t="shared" si="34"/>
        <v>0</v>
      </c>
      <c r="S92" s="197"/>
      <c r="T92" s="193">
        <f t="shared" si="35"/>
        <v>-6</v>
      </c>
      <c r="U92" s="193">
        <f t="shared" si="36"/>
        <v>1</v>
      </c>
      <c r="V92" s="193">
        <f t="shared" si="28"/>
        <v>0</v>
      </c>
      <c r="W92" s="194" t="str">
        <f t="shared" si="29"/>
        <v>1.00</v>
      </c>
      <c r="X92" s="195" t="str">
        <f t="shared" si="37"/>
        <v>u</v>
      </c>
      <c r="Y92" s="196" t="str">
        <f t="shared" si="38"/>
        <v>1.00u</v>
      </c>
    </row>
    <row r="93" spans="1:25" x14ac:dyDescent="0.25">
      <c r="A93" s="159">
        <f>'Задание и расчет'!M216</f>
        <v>0</v>
      </c>
      <c r="B93" s="225">
        <v>82</v>
      </c>
      <c r="C93" s="169">
        <f t="shared" si="30"/>
        <v>9.9999999999999995E-7</v>
      </c>
      <c r="D93" s="170">
        <f t="shared" si="23"/>
        <v>100000000</v>
      </c>
      <c r="E93" s="170">
        <f t="shared" si="24"/>
        <v>100</v>
      </c>
      <c r="G93" s="171" cm="1">
        <f t="array" ref="G93">MAX(IF(MIN(ABS(LN(B$4:Z$4/E93)))=ABS(LN(B$4:Z$4/E93)),B$4:Z$4,-9999))</f>
        <v>100</v>
      </c>
      <c r="H93" s="215">
        <f t="shared" si="31"/>
        <v>9.9999999999999995E-7</v>
      </c>
      <c r="I93" s="226">
        <f t="shared" si="32"/>
        <v>0</v>
      </c>
      <c r="K93" s="171" cm="1">
        <f t="array" ref="K93">MAX(IF(MIN(ABS(LN(B$6:GL$6/E93)))=ABS(LN(B$6:GL$6/E93)),B$6:GL$6,-9999))</f>
        <v>100</v>
      </c>
      <c r="L93" s="215">
        <f t="shared" si="25"/>
        <v>9.9999999999999995E-7</v>
      </c>
      <c r="M93" s="226">
        <f t="shared" si="26"/>
        <v>0</v>
      </c>
      <c r="O93" s="172">
        <f t="shared" si="27"/>
        <v>9.9999999999999995E-7</v>
      </c>
      <c r="P93" s="173">
        <f t="shared" si="33"/>
        <v>9.9999999999999995E-7</v>
      </c>
      <c r="Q93" s="191">
        <f t="shared" si="34"/>
        <v>0</v>
      </c>
      <c r="S93" s="197"/>
      <c r="T93" s="193">
        <f t="shared" si="35"/>
        <v>-6</v>
      </c>
      <c r="U93" s="193">
        <f t="shared" si="36"/>
        <v>1</v>
      </c>
      <c r="V93" s="193">
        <f t="shared" si="28"/>
        <v>0</v>
      </c>
      <c r="W93" s="194" t="str">
        <f t="shared" si="29"/>
        <v>1.00</v>
      </c>
      <c r="X93" s="195" t="str">
        <f t="shared" si="37"/>
        <v>u</v>
      </c>
      <c r="Y93" s="196" t="str">
        <f t="shared" si="38"/>
        <v>1.00u</v>
      </c>
    </row>
    <row r="94" spans="1:25" x14ac:dyDescent="0.25">
      <c r="A94" s="159">
        <f>'Задание и расчет'!M217</f>
        <v>0</v>
      </c>
      <c r="B94" s="225">
        <v>83</v>
      </c>
      <c r="C94" s="169">
        <f t="shared" si="30"/>
        <v>9.9999999999999995E-7</v>
      </c>
      <c r="D94" s="170">
        <f t="shared" si="23"/>
        <v>100000000</v>
      </c>
      <c r="E94" s="170">
        <f t="shared" si="24"/>
        <v>100</v>
      </c>
      <c r="G94" s="171" cm="1">
        <f t="array" ref="G94">MAX(IF(MIN(ABS(LN(B$4:Z$4/E94)))=ABS(LN(B$4:Z$4/E94)),B$4:Z$4,-9999))</f>
        <v>100</v>
      </c>
      <c r="H94" s="215">
        <f t="shared" si="31"/>
        <v>9.9999999999999995E-7</v>
      </c>
      <c r="I94" s="226">
        <f t="shared" si="32"/>
        <v>0</v>
      </c>
      <c r="K94" s="171" cm="1">
        <f t="array" ref="K94">MAX(IF(MIN(ABS(LN(B$6:GL$6/E94)))=ABS(LN(B$6:GL$6/E94)),B$6:GL$6,-9999))</f>
        <v>100</v>
      </c>
      <c r="L94" s="215">
        <f t="shared" si="25"/>
        <v>9.9999999999999995E-7</v>
      </c>
      <c r="M94" s="226">
        <f t="shared" si="26"/>
        <v>0</v>
      </c>
      <c r="O94" s="172">
        <f t="shared" si="27"/>
        <v>9.9999999999999995E-7</v>
      </c>
      <c r="P94" s="173">
        <f t="shared" si="33"/>
        <v>9.9999999999999995E-7</v>
      </c>
      <c r="Q94" s="191">
        <f t="shared" si="34"/>
        <v>0</v>
      </c>
      <c r="S94" s="197"/>
      <c r="T94" s="193">
        <f t="shared" si="35"/>
        <v>-6</v>
      </c>
      <c r="U94" s="193">
        <f t="shared" si="36"/>
        <v>1</v>
      </c>
      <c r="V94" s="193">
        <f t="shared" si="28"/>
        <v>0</v>
      </c>
      <c r="W94" s="194" t="str">
        <f t="shared" si="29"/>
        <v>1.00</v>
      </c>
      <c r="X94" s="195" t="str">
        <f t="shared" si="37"/>
        <v>u</v>
      </c>
      <c r="Y94" s="196" t="str">
        <f t="shared" si="38"/>
        <v>1.00u</v>
      </c>
    </row>
    <row r="95" spans="1:25" x14ac:dyDescent="0.25">
      <c r="A95" s="159">
        <f>'Задание и расчет'!M218</f>
        <v>0</v>
      </c>
      <c r="B95" s="225">
        <v>84</v>
      </c>
      <c r="C95" s="169">
        <f t="shared" si="30"/>
        <v>9.9999999999999995E-7</v>
      </c>
      <c r="D95" s="170">
        <f t="shared" si="23"/>
        <v>100000000</v>
      </c>
      <c r="E95" s="170">
        <f t="shared" si="24"/>
        <v>100</v>
      </c>
      <c r="G95" s="171" cm="1">
        <f t="array" ref="G95">MAX(IF(MIN(ABS(LN(B$4:Z$4/E95)))=ABS(LN(B$4:Z$4/E95)),B$4:Z$4,-9999))</f>
        <v>100</v>
      </c>
      <c r="H95" s="215">
        <f t="shared" si="31"/>
        <v>9.9999999999999995E-7</v>
      </c>
      <c r="I95" s="226">
        <f t="shared" si="32"/>
        <v>0</v>
      </c>
      <c r="K95" s="171" cm="1">
        <f t="array" ref="K95">MAX(IF(MIN(ABS(LN(B$6:GL$6/E95)))=ABS(LN(B$6:GL$6/E95)),B$6:GL$6,-9999))</f>
        <v>100</v>
      </c>
      <c r="L95" s="215">
        <f t="shared" si="25"/>
        <v>9.9999999999999995E-7</v>
      </c>
      <c r="M95" s="226">
        <f t="shared" si="26"/>
        <v>0</v>
      </c>
      <c r="O95" s="172">
        <f t="shared" si="27"/>
        <v>9.9999999999999995E-7</v>
      </c>
      <c r="P95" s="173">
        <f t="shared" si="33"/>
        <v>9.9999999999999995E-7</v>
      </c>
      <c r="Q95" s="191">
        <f t="shared" si="34"/>
        <v>0</v>
      </c>
      <c r="S95" s="197"/>
      <c r="T95" s="193">
        <f t="shared" si="35"/>
        <v>-6</v>
      </c>
      <c r="U95" s="193">
        <f t="shared" si="36"/>
        <v>1</v>
      </c>
      <c r="V95" s="193">
        <f t="shared" si="28"/>
        <v>0</v>
      </c>
      <c r="W95" s="194" t="str">
        <f t="shared" si="29"/>
        <v>1.00</v>
      </c>
      <c r="X95" s="195" t="str">
        <f t="shared" si="37"/>
        <v>u</v>
      </c>
      <c r="Y95" s="196" t="str">
        <f t="shared" si="38"/>
        <v>1.00u</v>
      </c>
    </row>
    <row r="96" spans="1:25" x14ac:dyDescent="0.25">
      <c r="A96" s="159">
        <f>'Задание и расчет'!M219</f>
        <v>0</v>
      </c>
      <c r="B96" s="225">
        <v>85</v>
      </c>
      <c r="C96" s="169">
        <f t="shared" si="30"/>
        <v>9.9999999999999995E-7</v>
      </c>
      <c r="D96" s="170">
        <f t="shared" si="23"/>
        <v>100000000</v>
      </c>
      <c r="E96" s="170">
        <f t="shared" si="24"/>
        <v>100</v>
      </c>
      <c r="G96" s="171" cm="1">
        <f t="array" ref="G96">MAX(IF(MIN(ABS(LN(B$4:Z$4/E96)))=ABS(LN(B$4:Z$4/E96)),B$4:Z$4,-9999))</f>
        <v>100</v>
      </c>
      <c r="H96" s="215">
        <f t="shared" si="31"/>
        <v>9.9999999999999995E-7</v>
      </c>
      <c r="I96" s="226">
        <f t="shared" si="32"/>
        <v>0</v>
      </c>
      <c r="K96" s="171" cm="1">
        <f t="array" ref="K96">MAX(IF(MIN(ABS(LN(B$6:GL$6/E96)))=ABS(LN(B$6:GL$6/E96)),B$6:GL$6,-9999))</f>
        <v>100</v>
      </c>
      <c r="L96" s="215">
        <f t="shared" si="25"/>
        <v>9.9999999999999995E-7</v>
      </c>
      <c r="M96" s="226">
        <f t="shared" si="26"/>
        <v>0</v>
      </c>
      <c r="O96" s="172">
        <f t="shared" si="27"/>
        <v>9.9999999999999995E-7</v>
      </c>
      <c r="P96" s="173">
        <f t="shared" si="33"/>
        <v>9.9999999999999995E-7</v>
      </c>
      <c r="Q96" s="191">
        <f t="shared" si="34"/>
        <v>0</v>
      </c>
      <c r="S96" s="197"/>
      <c r="T96" s="193">
        <f t="shared" si="35"/>
        <v>-6</v>
      </c>
      <c r="U96" s="193">
        <f t="shared" si="36"/>
        <v>1</v>
      </c>
      <c r="V96" s="193">
        <f t="shared" si="28"/>
        <v>0</v>
      </c>
      <c r="W96" s="194" t="str">
        <f t="shared" si="29"/>
        <v>1.00</v>
      </c>
      <c r="X96" s="195" t="str">
        <f t="shared" si="37"/>
        <v>u</v>
      </c>
      <c r="Y96" s="196" t="str">
        <f t="shared" si="38"/>
        <v>1.00u</v>
      </c>
    </row>
    <row r="97" spans="1:25" x14ac:dyDescent="0.25">
      <c r="A97" s="159">
        <f>'Задание и расчет'!M220</f>
        <v>0</v>
      </c>
      <c r="B97" s="225">
        <v>86</v>
      </c>
      <c r="C97" s="169">
        <f t="shared" si="30"/>
        <v>9.9999999999999995E-7</v>
      </c>
      <c r="D97" s="170">
        <f t="shared" si="23"/>
        <v>100000000</v>
      </c>
      <c r="E97" s="170">
        <f t="shared" si="24"/>
        <v>100</v>
      </c>
      <c r="G97" s="171" cm="1">
        <f t="array" ref="G97">MAX(IF(MIN(ABS(LN(B$4:Z$4/E97)))=ABS(LN(B$4:Z$4/E97)),B$4:Z$4,-9999))</f>
        <v>100</v>
      </c>
      <c r="H97" s="215">
        <f t="shared" si="31"/>
        <v>9.9999999999999995E-7</v>
      </c>
      <c r="I97" s="226">
        <f t="shared" si="32"/>
        <v>0</v>
      </c>
      <c r="K97" s="171" cm="1">
        <f t="array" ref="K97">MAX(IF(MIN(ABS(LN(B$6:GL$6/E97)))=ABS(LN(B$6:GL$6/E97)),B$6:GL$6,-9999))</f>
        <v>100</v>
      </c>
      <c r="L97" s="215">
        <f t="shared" si="25"/>
        <v>9.9999999999999995E-7</v>
      </c>
      <c r="M97" s="226">
        <f t="shared" si="26"/>
        <v>0</v>
      </c>
      <c r="O97" s="172">
        <f t="shared" si="27"/>
        <v>9.9999999999999995E-7</v>
      </c>
      <c r="P97" s="173">
        <f t="shared" si="33"/>
        <v>9.9999999999999995E-7</v>
      </c>
      <c r="Q97" s="191">
        <f t="shared" si="34"/>
        <v>0</v>
      </c>
      <c r="S97" s="197"/>
      <c r="T97" s="193">
        <f t="shared" si="35"/>
        <v>-6</v>
      </c>
      <c r="U97" s="193">
        <f t="shared" si="36"/>
        <v>1</v>
      </c>
      <c r="V97" s="193">
        <f t="shared" si="28"/>
        <v>0</v>
      </c>
      <c r="W97" s="194" t="str">
        <f t="shared" si="29"/>
        <v>1.00</v>
      </c>
      <c r="X97" s="195" t="str">
        <f t="shared" si="37"/>
        <v>u</v>
      </c>
      <c r="Y97" s="196" t="str">
        <f t="shared" si="38"/>
        <v>1.00u</v>
      </c>
    </row>
    <row r="98" spans="1:25" x14ac:dyDescent="0.25">
      <c r="A98" s="159">
        <f>'Задание и расчет'!M221</f>
        <v>0</v>
      </c>
      <c r="B98" s="225">
        <v>87</v>
      </c>
      <c r="C98" s="169">
        <f t="shared" si="30"/>
        <v>9.9999999999999995E-7</v>
      </c>
      <c r="D98" s="170">
        <f t="shared" si="23"/>
        <v>100000000</v>
      </c>
      <c r="E98" s="170">
        <f t="shared" si="24"/>
        <v>100</v>
      </c>
      <c r="G98" s="171" cm="1">
        <f t="array" ref="G98">MAX(IF(MIN(ABS(LN(B$4:Z$4/E98)))=ABS(LN(B$4:Z$4/E98)),B$4:Z$4,-9999))</f>
        <v>100</v>
      </c>
      <c r="H98" s="215">
        <f t="shared" si="31"/>
        <v>9.9999999999999995E-7</v>
      </c>
      <c r="I98" s="226">
        <f t="shared" si="32"/>
        <v>0</v>
      </c>
      <c r="K98" s="171" cm="1">
        <f t="array" ref="K98">MAX(IF(MIN(ABS(LN(B$6:GL$6/E98)))=ABS(LN(B$6:GL$6/E98)),B$6:GL$6,-9999))</f>
        <v>100</v>
      </c>
      <c r="L98" s="215">
        <f t="shared" si="25"/>
        <v>9.9999999999999995E-7</v>
      </c>
      <c r="M98" s="226">
        <f t="shared" si="26"/>
        <v>0</v>
      </c>
      <c r="O98" s="172">
        <f t="shared" si="27"/>
        <v>9.9999999999999995E-7</v>
      </c>
      <c r="P98" s="173">
        <f t="shared" si="33"/>
        <v>9.9999999999999995E-7</v>
      </c>
      <c r="Q98" s="191">
        <f t="shared" si="34"/>
        <v>0</v>
      </c>
      <c r="S98" s="197"/>
      <c r="T98" s="193">
        <f t="shared" si="35"/>
        <v>-6</v>
      </c>
      <c r="U98" s="193">
        <f t="shared" si="36"/>
        <v>1</v>
      </c>
      <c r="V98" s="193">
        <f t="shared" si="28"/>
        <v>0</v>
      </c>
      <c r="W98" s="194" t="str">
        <f t="shared" si="29"/>
        <v>1.00</v>
      </c>
      <c r="X98" s="195" t="str">
        <f t="shared" si="37"/>
        <v>u</v>
      </c>
      <c r="Y98" s="196" t="str">
        <f t="shared" si="38"/>
        <v>1.00u</v>
      </c>
    </row>
    <row r="99" spans="1:25" x14ac:dyDescent="0.25">
      <c r="A99" s="159">
        <f>'Задание и расчет'!M222</f>
        <v>0</v>
      </c>
      <c r="B99" s="225">
        <v>88</v>
      </c>
      <c r="C99" s="169">
        <f t="shared" si="30"/>
        <v>9.9999999999999995E-7</v>
      </c>
      <c r="D99" s="170">
        <f t="shared" si="23"/>
        <v>100000000</v>
      </c>
      <c r="E99" s="170">
        <f t="shared" si="24"/>
        <v>100</v>
      </c>
      <c r="G99" s="171" cm="1">
        <f t="array" ref="G99">MAX(IF(MIN(ABS(LN(B$4:Z$4/E99)))=ABS(LN(B$4:Z$4/E99)),B$4:Z$4,-9999))</f>
        <v>100</v>
      </c>
      <c r="H99" s="215">
        <f t="shared" si="31"/>
        <v>9.9999999999999995E-7</v>
      </c>
      <c r="I99" s="226">
        <f t="shared" si="32"/>
        <v>0</v>
      </c>
      <c r="K99" s="171" cm="1">
        <f t="array" ref="K99">MAX(IF(MIN(ABS(LN(B$6:GL$6/E99)))=ABS(LN(B$6:GL$6/E99)),B$6:GL$6,-9999))</f>
        <v>100</v>
      </c>
      <c r="L99" s="215">
        <f t="shared" si="25"/>
        <v>9.9999999999999995E-7</v>
      </c>
      <c r="M99" s="226">
        <f t="shared" si="26"/>
        <v>0</v>
      </c>
      <c r="O99" s="172">
        <f t="shared" si="27"/>
        <v>9.9999999999999995E-7</v>
      </c>
      <c r="P99" s="173">
        <f t="shared" si="33"/>
        <v>9.9999999999999995E-7</v>
      </c>
      <c r="Q99" s="191">
        <f t="shared" si="34"/>
        <v>0</v>
      </c>
      <c r="S99" s="197"/>
      <c r="T99" s="193">
        <f t="shared" si="35"/>
        <v>-6</v>
      </c>
      <c r="U99" s="193">
        <f t="shared" si="36"/>
        <v>1</v>
      </c>
      <c r="V99" s="193">
        <f t="shared" si="28"/>
        <v>0</v>
      </c>
      <c r="W99" s="194" t="str">
        <f t="shared" si="29"/>
        <v>1.00</v>
      </c>
      <c r="X99" s="195" t="str">
        <f t="shared" si="37"/>
        <v>u</v>
      </c>
      <c r="Y99" s="196" t="str">
        <f t="shared" si="38"/>
        <v>1.00u</v>
      </c>
    </row>
    <row r="100" spans="1:25" x14ac:dyDescent="0.25">
      <c r="A100" s="159">
        <f>'Задание и расчет'!M223</f>
        <v>0</v>
      </c>
      <c r="B100" s="225">
        <v>89</v>
      </c>
      <c r="C100" s="169">
        <f t="shared" si="30"/>
        <v>9.9999999999999995E-7</v>
      </c>
      <c r="D100" s="170">
        <f t="shared" si="23"/>
        <v>100000000</v>
      </c>
      <c r="E100" s="170">
        <f t="shared" si="24"/>
        <v>100</v>
      </c>
      <c r="G100" s="171" cm="1">
        <f t="array" ref="G100">MAX(IF(MIN(ABS(LN(B$4:Z$4/E100)))=ABS(LN(B$4:Z$4/E100)),B$4:Z$4,-9999))</f>
        <v>100</v>
      </c>
      <c r="H100" s="215">
        <f t="shared" si="31"/>
        <v>9.9999999999999995E-7</v>
      </c>
      <c r="I100" s="226">
        <f t="shared" si="32"/>
        <v>0</v>
      </c>
      <c r="K100" s="171" cm="1">
        <f t="array" ref="K100">MAX(IF(MIN(ABS(LN(B$6:GL$6/E100)))=ABS(LN(B$6:GL$6/E100)),B$6:GL$6,-9999))</f>
        <v>100</v>
      </c>
      <c r="L100" s="215">
        <f t="shared" si="25"/>
        <v>9.9999999999999995E-7</v>
      </c>
      <c r="M100" s="226">
        <f t="shared" si="26"/>
        <v>0</v>
      </c>
      <c r="O100" s="172">
        <f t="shared" si="27"/>
        <v>9.9999999999999995E-7</v>
      </c>
      <c r="P100" s="173">
        <f t="shared" si="33"/>
        <v>9.9999999999999995E-7</v>
      </c>
      <c r="Q100" s="191">
        <f t="shared" si="34"/>
        <v>0</v>
      </c>
      <c r="S100" s="197"/>
      <c r="T100" s="193">
        <f t="shared" si="35"/>
        <v>-6</v>
      </c>
      <c r="U100" s="193">
        <f t="shared" si="36"/>
        <v>1</v>
      </c>
      <c r="V100" s="193">
        <f t="shared" si="28"/>
        <v>0</v>
      </c>
      <c r="W100" s="194" t="str">
        <f t="shared" si="29"/>
        <v>1.00</v>
      </c>
      <c r="X100" s="195" t="str">
        <f t="shared" si="37"/>
        <v>u</v>
      </c>
      <c r="Y100" s="196" t="str">
        <f t="shared" si="38"/>
        <v>1.00u</v>
      </c>
    </row>
    <row r="101" spans="1:25" x14ac:dyDescent="0.25">
      <c r="A101" s="159">
        <f>'Задание и расчет'!M224</f>
        <v>0</v>
      </c>
      <c r="B101" s="225">
        <v>90</v>
      </c>
      <c r="C101" s="169">
        <f t="shared" si="30"/>
        <v>9.9999999999999995E-7</v>
      </c>
      <c r="D101" s="170">
        <f t="shared" si="23"/>
        <v>100000000</v>
      </c>
      <c r="E101" s="170">
        <f t="shared" si="24"/>
        <v>100</v>
      </c>
      <c r="G101" s="171" cm="1">
        <f t="array" ref="G101">MAX(IF(MIN(ABS(LN(B$4:Z$4/E101)))=ABS(LN(B$4:Z$4/E101)),B$4:Z$4,-9999))</f>
        <v>100</v>
      </c>
      <c r="H101" s="215">
        <f t="shared" si="31"/>
        <v>9.9999999999999995E-7</v>
      </c>
      <c r="I101" s="226">
        <f t="shared" si="32"/>
        <v>0</v>
      </c>
      <c r="K101" s="171" cm="1">
        <f t="array" ref="K101">MAX(IF(MIN(ABS(LN(B$6:GL$6/E101)))=ABS(LN(B$6:GL$6/E101)),B$6:GL$6,-9999))</f>
        <v>100</v>
      </c>
      <c r="L101" s="215">
        <f t="shared" si="25"/>
        <v>9.9999999999999995E-7</v>
      </c>
      <c r="M101" s="226">
        <f t="shared" si="26"/>
        <v>0</v>
      </c>
      <c r="O101" s="172">
        <f t="shared" si="27"/>
        <v>9.9999999999999995E-7</v>
      </c>
      <c r="P101" s="173">
        <f t="shared" si="33"/>
        <v>9.9999999999999995E-7</v>
      </c>
      <c r="Q101" s="191">
        <f t="shared" si="34"/>
        <v>0</v>
      </c>
      <c r="S101" s="197"/>
      <c r="T101" s="193">
        <f t="shared" si="35"/>
        <v>-6</v>
      </c>
      <c r="U101" s="193">
        <f t="shared" si="36"/>
        <v>1</v>
      </c>
      <c r="V101" s="193">
        <f t="shared" si="28"/>
        <v>0</v>
      </c>
      <c r="W101" s="194" t="str">
        <f t="shared" si="29"/>
        <v>1.00</v>
      </c>
      <c r="X101" s="195" t="str">
        <f t="shared" si="37"/>
        <v>u</v>
      </c>
      <c r="Y101" s="196" t="str">
        <f t="shared" si="38"/>
        <v>1.00u</v>
      </c>
    </row>
    <row r="102" spans="1:25" x14ac:dyDescent="0.25">
      <c r="A102" s="159">
        <f>'Задание и расчет'!M225</f>
        <v>0</v>
      </c>
      <c r="B102" s="225">
        <v>91</v>
      </c>
      <c r="C102" s="169">
        <f t="shared" si="30"/>
        <v>9.9999999999999995E-7</v>
      </c>
      <c r="D102" s="170">
        <f t="shared" si="23"/>
        <v>100000000</v>
      </c>
      <c r="E102" s="170">
        <f t="shared" si="24"/>
        <v>100</v>
      </c>
      <c r="G102" s="171" cm="1">
        <f t="array" ref="G102">MAX(IF(MIN(ABS(LN(B$4:Z$4/E102)))=ABS(LN(B$4:Z$4/E102)),B$4:Z$4,-9999))</f>
        <v>100</v>
      </c>
      <c r="H102" s="215">
        <f t="shared" si="31"/>
        <v>9.9999999999999995E-7</v>
      </c>
      <c r="I102" s="226">
        <f t="shared" si="32"/>
        <v>0</v>
      </c>
      <c r="K102" s="171" cm="1">
        <f t="array" ref="K102">MAX(IF(MIN(ABS(LN(B$6:GL$6/E102)))=ABS(LN(B$6:GL$6/E102)),B$6:GL$6,-9999))</f>
        <v>100</v>
      </c>
      <c r="L102" s="215">
        <f t="shared" si="25"/>
        <v>9.9999999999999995E-7</v>
      </c>
      <c r="M102" s="226">
        <f t="shared" si="26"/>
        <v>0</v>
      </c>
      <c r="O102" s="172">
        <f t="shared" si="27"/>
        <v>9.9999999999999995E-7</v>
      </c>
      <c r="P102" s="173">
        <f t="shared" si="33"/>
        <v>9.9999999999999995E-7</v>
      </c>
      <c r="Q102" s="191">
        <f t="shared" si="34"/>
        <v>0</v>
      </c>
      <c r="S102" s="197"/>
      <c r="T102" s="193">
        <f t="shared" si="35"/>
        <v>-6</v>
      </c>
      <c r="U102" s="193">
        <f t="shared" si="36"/>
        <v>1</v>
      </c>
      <c r="V102" s="193">
        <f t="shared" si="28"/>
        <v>0</v>
      </c>
      <c r="W102" s="194" t="str">
        <f t="shared" si="29"/>
        <v>1.00</v>
      </c>
      <c r="X102" s="195" t="str">
        <f t="shared" si="37"/>
        <v>u</v>
      </c>
      <c r="Y102" s="196" t="str">
        <f t="shared" si="38"/>
        <v>1.00u</v>
      </c>
    </row>
    <row r="103" spans="1:25" x14ac:dyDescent="0.25">
      <c r="A103" s="159">
        <f>'Задание и расчет'!M226</f>
        <v>0</v>
      </c>
      <c r="B103" s="225">
        <v>92</v>
      </c>
      <c r="C103" s="169">
        <f t="shared" si="30"/>
        <v>9.9999999999999995E-7</v>
      </c>
      <c r="D103" s="170">
        <f t="shared" si="23"/>
        <v>100000000</v>
      </c>
      <c r="E103" s="170">
        <f t="shared" si="24"/>
        <v>100</v>
      </c>
      <c r="G103" s="171" cm="1">
        <f t="array" ref="G103">MAX(IF(MIN(ABS(LN(B$4:Z$4/E103)))=ABS(LN(B$4:Z$4/E103)),B$4:Z$4,-9999))</f>
        <v>100</v>
      </c>
      <c r="H103" s="215">
        <f t="shared" si="31"/>
        <v>9.9999999999999995E-7</v>
      </c>
      <c r="I103" s="226">
        <f t="shared" si="32"/>
        <v>0</v>
      </c>
      <c r="K103" s="171" cm="1">
        <f t="array" ref="K103">MAX(IF(MIN(ABS(LN(B$6:GL$6/E103)))=ABS(LN(B$6:GL$6/E103)),B$6:GL$6,-9999))</f>
        <v>100</v>
      </c>
      <c r="L103" s="215">
        <f t="shared" si="25"/>
        <v>9.9999999999999995E-7</v>
      </c>
      <c r="M103" s="226">
        <f t="shared" si="26"/>
        <v>0</v>
      </c>
      <c r="O103" s="172">
        <f t="shared" si="27"/>
        <v>9.9999999999999995E-7</v>
      </c>
      <c r="P103" s="173">
        <f t="shared" si="33"/>
        <v>9.9999999999999995E-7</v>
      </c>
      <c r="Q103" s="191">
        <f t="shared" si="34"/>
        <v>0</v>
      </c>
      <c r="S103" s="197"/>
      <c r="T103" s="193">
        <f t="shared" si="35"/>
        <v>-6</v>
      </c>
      <c r="U103" s="193">
        <f t="shared" si="36"/>
        <v>1</v>
      </c>
      <c r="V103" s="193">
        <f t="shared" si="28"/>
        <v>0</v>
      </c>
      <c r="W103" s="194" t="str">
        <f t="shared" si="29"/>
        <v>1.00</v>
      </c>
      <c r="X103" s="195" t="str">
        <f t="shared" si="37"/>
        <v>u</v>
      </c>
      <c r="Y103" s="196" t="str">
        <f t="shared" si="38"/>
        <v>1.00u</v>
      </c>
    </row>
    <row r="104" spans="1:25" x14ac:dyDescent="0.25">
      <c r="A104" s="159">
        <f>'Задание и расчет'!M227</f>
        <v>0</v>
      </c>
      <c r="B104" s="225">
        <v>93</v>
      </c>
      <c r="C104" s="169">
        <f t="shared" si="30"/>
        <v>9.9999999999999995E-7</v>
      </c>
      <c r="D104" s="170">
        <f t="shared" si="23"/>
        <v>100000000</v>
      </c>
      <c r="E104" s="170">
        <f t="shared" si="24"/>
        <v>100</v>
      </c>
      <c r="G104" s="171" cm="1">
        <f t="array" ref="G104">MAX(IF(MIN(ABS(LN(B$4:Z$4/E104)))=ABS(LN(B$4:Z$4/E104)),B$4:Z$4,-9999))</f>
        <v>100</v>
      </c>
      <c r="H104" s="215">
        <f t="shared" si="31"/>
        <v>9.9999999999999995E-7</v>
      </c>
      <c r="I104" s="226">
        <f t="shared" si="32"/>
        <v>0</v>
      </c>
      <c r="K104" s="171" cm="1">
        <f t="array" ref="K104">MAX(IF(MIN(ABS(LN(B$6:GL$6/E104)))=ABS(LN(B$6:GL$6/E104)),B$6:GL$6,-9999))</f>
        <v>100</v>
      </c>
      <c r="L104" s="215">
        <f t="shared" si="25"/>
        <v>9.9999999999999995E-7</v>
      </c>
      <c r="M104" s="226">
        <f t="shared" si="26"/>
        <v>0</v>
      </c>
      <c r="O104" s="172">
        <f t="shared" si="27"/>
        <v>9.9999999999999995E-7</v>
      </c>
      <c r="P104" s="173">
        <f t="shared" si="33"/>
        <v>9.9999999999999995E-7</v>
      </c>
      <c r="Q104" s="191">
        <f t="shared" si="34"/>
        <v>0</v>
      </c>
      <c r="S104" s="197"/>
      <c r="T104" s="193">
        <f t="shared" si="35"/>
        <v>-6</v>
      </c>
      <c r="U104" s="193">
        <f t="shared" si="36"/>
        <v>1</v>
      </c>
      <c r="V104" s="193">
        <f t="shared" si="28"/>
        <v>0</v>
      </c>
      <c r="W104" s="194" t="str">
        <f t="shared" si="29"/>
        <v>1.00</v>
      </c>
      <c r="X104" s="195" t="str">
        <f t="shared" si="37"/>
        <v>u</v>
      </c>
      <c r="Y104" s="196" t="str">
        <f t="shared" si="38"/>
        <v>1.00u</v>
      </c>
    </row>
    <row r="105" spans="1:25" x14ac:dyDescent="0.25">
      <c r="A105" s="159">
        <f>'Задание и расчет'!M228</f>
        <v>0</v>
      </c>
      <c r="B105" s="225">
        <v>94</v>
      </c>
      <c r="C105" s="169">
        <f t="shared" si="30"/>
        <v>9.9999999999999995E-7</v>
      </c>
      <c r="D105" s="170">
        <f t="shared" si="23"/>
        <v>100000000</v>
      </c>
      <c r="E105" s="170">
        <f t="shared" si="24"/>
        <v>100</v>
      </c>
      <c r="G105" s="171" cm="1">
        <f t="array" ref="G105">MAX(IF(MIN(ABS(LN(B$4:Z$4/E105)))=ABS(LN(B$4:Z$4/E105)),B$4:Z$4,-9999))</f>
        <v>100</v>
      </c>
      <c r="H105" s="215">
        <f t="shared" si="31"/>
        <v>9.9999999999999995E-7</v>
      </c>
      <c r="I105" s="226">
        <f t="shared" si="32"/>
        <v>0</v>
      </c>
      <c r="K105" s="171" cm="1">
        <f t="array" ref="K105">MAX(IF(MIN(ABS(LN(B$6:GL$6/E105)))=ABS(LN(B$6:GL$6/E105)),B$6:GL$6,-9999))</f>
        <v>100</v>
      </c>
      <c r="L105" s="215">
        <f t="shared" si="25"/>
        <v>9.9999999999999995E-7</v>
      </c>
      <c r="M105" s="226">
        <f t="shared" si="26"/>
        <v>0</v>
      </c>
      <c r="O105" s="172">
        <f t="shared" si="27"/>
        <v>9.9999999999999995E-7</v>
      </c>
      <c r="P105" s="173">
        <f t="shared" si="33"/>
        <v>9.9999999999999995E-7</v>
      </c>
      <c r="Q105" s="191">
        <f t="shared" si="34"/>
        <v>0</v>
      </c>
      <c r="S105" s="197"/>
      <c r="T105" s="193">
        <f t="shared" si="35"/>
        <v>-6</v>
      </c>
      <c r="U105" s="193">
        <f t="shared" si="36"/>
        <v>1</v>
      </c>
      <c r="V105" s="193">
        <f t="shared" si="28"/>
        <v>0</v>
      </c>
      <c r="W105" s="194" t="str">
        <f t="shared" si="29"/>
        <v>1.00</v>
      </c>
      <c r="X105" s="195" t="str">
        <f t="shared" si="37"/>
        <v>u</v>
      </c>
      <c r="Y105" s="196" t="str">
        <f t="shared" si="38"/>
        <v>1.00u</v>
      </c>
    </row>
    <row r="106" spans="1:25" x14ac:dyDescent="0.25">
      <c r="A106" s="159">
        <f>'Задание и расчет'!M229</f>
        <v>0</v>
      </c>
      <c r="B106" s="225">
        <v>95</v>
      </c>
      <c r="C106" s="169">
        <f t="shared" si="30"/>
        <v>9.9999999999999995E-7</v>
      </c>
      <c r="D106" s="170">
        <f t="shared" si="23"/>
        <v>100000000</v>
      </c>
      <c r="E106" s="170">
        <f t="shared" si="24"/>
        <v>100</v>
      </c>
      <c r="G106" s="171" cm="1">
        <f t="array" ref="G106">MAX(IF(MIN(ABS(LN(B$4:Z$4/E106)))=ABS(LN(B$4:Z$4/E106)),B$4:Z$4,-9999))</f>
        <v>100</v>
      </c>
      <c r="H106" s="215">
        <f t="shared" si="31"/>
        <v>9.9999999999999995E-7</v>
      </c>
      <c r="I106" s="226">
        <f t="shared" si="32"/>
        <v>0</v>
      </c>
      <c r="K106" s="171" cm="1">
        <f t="array" ref="K106">MAX(IF(MIN(ABS(LN(B$6:GL$6/E106)))=ABS(LN(B$6:GL$6/E106)),B$6:GL$6,-9999))</f>
        <v>100</v>
      </c>
      <c r="L106" s="215">
        <f t="shared" si="25"/>
        <v>9.9999999999999995E-7</v>
      </c>
      <c r="M106" s="226">
        <f t="shared" si="26"/>
        <v>0</v>
      </c>
      <c r="O106" s="172">
        <f t="shared" si="27"/>
        <v>9.9999999999999995E-7</v>
      </c>
      <c r="P106" s="173">
        <f t="shared" si="33"/>
        <v>9.9999999999999995E-7</v>
      </c>
      <c r="Q106" s="191">
        <f t="shared" si="34"/>
        <v>0</v>
      </c>
      <c r="S106" s="197"/>
      <c r="T106" s="193">
        <f t="shared" si="35"/>
        <v>-6</v>
      </c>
      <c r="U106" s="193">
        <f t="shared" si="36"/>
        <v>1</v>
      </c>
      <c r="V106" s="193">
        <f t="shared" si="28"/>
        <v>0</v>
      </c>
      <c r="W106" s="194" t="str">
        <f t="shared" si="29"/>
        <v>1.00</v>
      </c>
      <c r="X106" s="195" t="str">
        <f t="shared" si="37"/>
        <v>u</v>
      </c>
      <c r="Y106" s="196" t="str">
        <f t="shared" si="38"/>
        <v>1.00u</v>
      </c>
    </row>
    <row r="107" spans="1:25" x14ac:dyDescent="0.25">
      <c r="A107" s="159">
        <f>'Задание и расчет'!M230</f>
        <v>0</v>
      </c>
      <c r="B107" s="225">
        <v>96</v>
      </c>
      <c r="C107" s="169">
        <f t="shared" si="30"/>
        <v>9.9999999999999995E-7</v>
      </c>
      <c r="D107" s="170">
        <f t="shared" si="23"/>
        <v>100000000</v>
      </c>
      <c r="E107" s="170">
        <f t="shared" si="24"/>
        <v>100</v>
      </c>
      <c r="G107" s="171" cm="1">
        <f t="array" ref="G107">MAX(IF(MIN(ABS(LN(B$4:Z$4/E107)))=ABS(LN(B$4:Z$4/E107)),B$4:Z$4,-9999))</f>
        <v>100</v>
      </c>
      <c r="H107" s="215">
        <f t="shared" si="31"/>
        <v>9.9999999999999995E-7</v>
      </c>
      <c r="I107" s="226">
        <f t="shared" si="32"/>
        <v>0</v>
      </c>
      <c r="K107" s="171" cm="1">
        <f t="array" ref="K107">MAX(IF(MIN(ABS(LN(B$6:GL$6/E107)))=ABS(LN(B$6:GL$6/E107)),B$6:GL$6,-9999))</f>
        <v>100</v>
      </c>
      <c r="L107" s="215">
        <f t="shared" si="25"/>
        <v>9.9999999999999995E-7</v>
      </c>
      <c r="M107" s="226">
        <f t="shared" si="26"/>
        <v>0</v>
      </c>
      <c r="O107" s="172">
        <f t="shared" si="27"/>
        <v>9.9999999999999995E-7</v>
      </c>
      <c r="P107" s="173">
        <f t="shared" si="33"/>
        <v>9.9999999999999995E-7</v>
      </c>
      <c r="Q107" s="191">
        <f t="shared" si="34"/>
        <v>0</v>
      </c>
      <c r="S107" s="197"/>
      <c r="T107" s="193">
        <f t="shared" si="35"/>
        <v>-6</v>
      </c>
      <c r="U107" s="193">
        <f t="shared" si="36"/>
        <v>1</v>
      </c>
      <c r="V107" s="193">
        <f t="shared" si="28"/>
        <v>0</v>
      </c>
      <c r="W107" s="194" t="str">
        <f t="shared" si="29"/>
        <v>1.00</v>
      </c>
      <c r="X107" s="195" t="str">
        <f t="shared" si="37"/>
        <v>u</v>
      </c>
      <c r="Y107" s="196" t="str">
        <f t="shared" si="38"/>
        <v>1.00u</v>
      </c>
    </row>
    <row r="108" spans="1:25" x14ac:dyDescent="0.25">
      <c r="A108" s="159">
        <f>'Задание и расчет'!M231</f>
        <v>0</v>
      </c>
      <c r="B108" s="225">
        <v>97</v>
      </c>
      <c r="C108" s="169">
        <f t="shared" si="30"/>
        <v>9.9999999999999995E-7</v>
      </c>
      <c r="D108" s="170">
        <f t="shared" si="23"/>
        <v>100000000</v>
      </c>
      <c r="E108" s="170">
        <f t="shared" si="24"/>
        <v>100</v>
      </c>
      <c r="G108" s="171" cm="1">
        <f t="array" ref="G108">MAX(IF(MIN(ABS(LN(B$4:Z$4/E108)))=ABS(LN(B$4:Z$4/E108)),B$4:Z$4,-9999))</f>
        <v>100</v>
      </c>
      <c r="H108" s="215">
        <f t="shared" si="31"/>
        <v>9.9999999999999995E-7</v>
      </c>
      <c r="I108" s="226">
        <f t="shared" si="32"/>
        <v>0</v>
      </c>
      <c r="K108" s="171" cm="1">
        <f t="array" ref="K108">MAX(IF(MIN(ABS(LN(B$6:GL$6/E108)))=ABS(LN(B$6:GL$6/E108)),B$6:GL$6,-9999))</f>
        <v>100</v>
      </c>
      <c r="L108" s="215">
        <f t="shared" si="25"/>
        <v>9.9999999999999995E-7</v>
      </c>
      <c r="M108" s="226">
        <f t="shared" si="26"/>
        <v>0</v>
      </c>
      <c r="O108" s="172">
        <f t="shared" si="27"/>
        <v>9.9999999999999995E-7</v>
      </c>
      <c r="P108" s="173">
        <f t="shared" si="33"/>
        <v>9.9999999999999995E-7</v>
      </c>
      <c r="Q108" s="191">
        <f t="shared" si="34"/>
        <v>0</v>
      </c>
      <c r="S108" s="197"/>
      <c r="T108" s="193">
        <f t="shared" si="35"/>
        <v>-6</v>
      </c>
      <c r="U108" s="193">
        <f t="shared" si="36"/>
        <v>1</v>
      </c>
      <c r="V108" s="193">
        <f t="shared" si="28"/>
        <v>0</v>
      </c>
      <c r="W108" s="194" t="str">
        <f t="shared" si="29"/>
        <v>1.00</v>
      </c>
      <c r="X108" s="195" t="str">
        <f t="shared" si="37"/>
        <v>u</v>
      </c>
      <c r="Y108" s="196" t="str">
        <f t="shared" si="38"/>
        <v>1.00u</v>
      </c>
    </row>
    <row r="109" spans="1:25" x14ac:dyDescent="0.25">
      <c r="A109" s="159">
        <f>'Задание и расчет'!M232</f>
        <v>0</v>
      </c>
      <c r="B109" s="225">
        <v>98</v>
      </c>
      <c r="C109" s="169">
        <f t="shared" si="30"/>
        <v>9.9999999999999995E-7</v>
      </c>
      <c r="D109" s="170">
        <f t="shared" si="23"/>
        <v>100000000</v>
      </c>
      <c r="E109" s="170">
        <f t="shared" si="24"/>
        <v>100</v>
      </c>
      <c r="G109" s="171" cm="1">
        <f t="array" ref="G109">MAX(IF(MIN(ABS(LN(B$4:Z$4/E109)))=ABS(LN(B$4:Z$4/E109)),B$4:Z$4,-9999))</f>
        <v>100</v>
      </c>
      <c r="H109" s="215">
        <f t="shared" si="31"/>
        <v>9.9999999999999995E-7</v>
      </c>
      <c r="I109" s="226">
        <f t="shared" si="32"/>
        <v>0</v>
      </c>
      <c r="K109" s="171" cm="1">
        <f t="array" ref="K109">MAX(IF(MIN(ABS(LN(B$6:GL$6/E109)))=ABS(LN(B$6:GL$6/E109)),B$6:GL$6,-9999))</f>
        <v>100</v>
      </c>
      <c r="L109" s="215">
        <f t="shared" si="25"/>
        <v>9.9999999999999995E-7</v>
      </c>
      <c r="M109" s="226">
        <f t="shared" si="26"/>
        <v>0</v>
      </c>
      <c r="O109" s="172">
        <f t="shared" si="27"/>
        <v>9.9999999999999995E-7</v>
      </c>
      <c r="P109" s="173">
        <f t="shared" si="33"/>
        <v>9.9999999999999995E-7</v>
      </c>
      <c r="Q109" s="191">
        <f t="shared" si="34"/>
        <v>0</v>
      </c>
      <c r="S109" s="197"/>
      <c r="T109" s="193">
        <f t="shared" si="35"/>
        <v>-6</v>
      </c>
      <c r="U109" s="193">
        <f t="shared" si="36"/>
        <v>1</v>
      </c>
      <c r="V109" s="193">
        <f t="shared" si="28"/>
        <v>0</v>
      </c>
      <c r="W109" s="194" t="str">
        <f t="shared" si="29"/>
        <v>1.00</v>
      </c>
      <c r="X109" s="195" t="str">
        <f t="shared" si="37"/>
        <v>u</v>
      </c>
      <c r="Y109" s="196" t="str">
        <f t="shared" si="38"/>
        <v>1.00u</v>
      </c>
    </row>
    <row r="110" spans="1:25" x14ac:dyDescent="0.25">
      <c r="A110" s="159">
        <f>'Задание и расчет'!M233</f>
        <v>0</v>
      </c>
      <c r="B110" s="225">
        <v>99</v>
      </c>
      <c r="C110" s="169">
        <f t="shared" si="30"/>
        <v>9.9999999999999995E-7</v>
      </c>
      <c r="D110" s="170">
        <f t="shared" si="23"/>
        <v>100000000</v>
      </c>
      <c r="E110" s="170">
        <f t="shared" si="24"/>
        <v>100</v>
      </c>
      <c r="G110" s="171" cm="1">
        <f t="array" ref="G110">MAX(IF(MIN(ABS(LN(B$4:Z$4/E110)))=ABS(LN(B$4:Z$4/E110)),B$4:Z$4,-9999))</f>
        <v>100</v>
      </c>
      <c r="H110" s="215">
        <f t="shared" si="31"/>
        <v>9.9999999999999995E-7</v>
      </c>
      <c r="I110" s="226">
        <f t="shared" si="32"/>
        <v>0</v>
      </c>
      <c r="K110" s="171" cm="1">
        <f t="array" ref="K110">MAX(IF(MIN(ABS(LN(B$6:GL$6/E110)))=ABS(LN(B$6:GL$6/E110)),B$6:GL$6,-9999))</f>
        <v>100</v>
      </c>
      <c r="L110" s="215">
        <f t="shared" si="25"/>
        <v>9.9999999999999995E-7</v>
      </c>
      <c r="M110" s="226">
        <f t="shared" si="26"/>
        <v>0</v>
      </c>
      <c r="O110" s="172">
        <f t="shared" si="27"/>
        <v>9.9999999999999995E-7</v>
      </c>
      <c r="P110" s="173">
        <f t="shared" si="33"/>
        <v>9.9999999999999995E-7</v>
      </c>
      <c r="Q110" s="191">
        <f t="shared" si="34"/>
        <v>0</v>
      </c>
      <c r="S110" s="197"/>
      <c r="T110" s="193">
        <f t="shared" si="35"/>
        <v>-6</v>
      </c>
      <c r="U110" s="193">
        <f t="shared" si="36"/>
        <v>1</v>
      </c>
      <c r="V110" s="193">
        <f t="shared" si="28"/>
        <v>0</v>
      </c>
      <c r="W110" s="194" t="str">
        <f t="shared" si="29"/>
        <v>1.00</v>
      </c>
      <c r="X110" s="195" t="str">
        <f t="shared" si="37"/>
        <v>u</v>
      </c>
      <c r="Y110" s="196" t="str">
        <f t="shared" si="38"/>
        <v>1.00u</v>
      </c>
    </row>
    <row r="111" spans="1:25" x14ac:dyDescent="0.25">
      <c r="A111" s="159">
        <f>'Задание и расчет'!M234</f>
        <v>0</v>
      </c>
      <c r="B111" s="225">
        <v>100</v>
      </c>
      <c r="C111" s="169">
        <f t="shared" si="30"/>
        <v>9.9999999999999995E-7</v>
      </c>
      <c r="D111" s="170">
        <f t="shared" si="23"/>
        <v>100000000</v>
      </c>
      <c r="E111" s="170">
        <f t="shared" si="24"/>
        <v>100</v>
      </c>
      <c r="G111" s="171" cm="1">
        <f t="array" ref="G111">MAX(IF(MIN(ABS(LN(B$4:Z$4/E111)))=ABS(LN(B$4:Z$4/E111)),B$4:Z$4,-9999))</f>
        <v>100</v>
      </c>
      <c r="H111" s="215">
        <f t="shared" si="31"/>
        <v>9.9999999999999995E-7</v>
      </c>
      <c r="I111" s="226">
        <f t="shared" si="32"/>
        <v>0</v>
      </c>
      <c r="K111" s="171" cm="1">
        <f t="array" ref="K111">MAX(IF(MIN(ABS(LN(B$6:GL$6/E111)))=ABS(LN(B$6:GL$6/E111)),B$6:GL$6,-9999))</f>
        <v>100</v>
      </c>
      <c r="L111" s="215">
        <f t="shared" si="25"/>
        <v>9.9999999999999995E-7</v>
      </c>
      <c r="M111" s="226">
        <f t="shared" si="26"/>
        <v>0</v>
      </c>
      <c r="O111" s="172">
        <f t="shared" si="27"/>
        <v>9.9999999999999995E-7</v>
      </c>
      <c r="P111" s="173">
        <f t="shared" si="33"/>
        <v>9.9999999999999995E-7</v>
      </c>
      <c r="Q111" s="191">
        <f t="shared" si="34"/>
        <v>0</v>
      </c>
      <c r="S111" s="197"/>
      <c r="T111" s="193">
        <f t="shared" si="35"/>
        <v>-6</v>
      </c>
      <c r="U111" s="193">
        <f t="shared" si="36"/>
        <v>1</v>
      </c>
      <c r="V111" s="193">
        <f t="shared" si="28"/>
        <v>0</v>
      </c>
      <c r="W111" s="194" t="str">
        <f t="shared" si="29"/>
        <v>1.00</v>
      </c>
      <c r="X111" s="195" t="str">
        <f t="shared" si="37"/>
        <v>u</v>
      </c>
      <c r="Y111" s="196" t="str">
        <f t="shared" si="38"/>
        <v>1.00u</v>
      </c>
    </row>
    <row r="112" spans="1:25" x14ac:dyDescent="0.25">
      <c r="A112" s="159">
        <v>0</v>
      </c>
      <c r="B112" s="225">
        <v>101</v>
      </c>
      <c r="C112" s="169">
        <f t="shared" si="30"/>
        <v>9.9999999999999995E-7</v>
      </c>
      <c r="D112" s="170">
        <f t="shared" si="23"/>
        <v>100000000</v>
      </c>
      <c r="E112" s="170">
        <f t="shared" si="24"/>
        <v>100</v>
      </c>
      <c r="G112" s="171" cm="1">
        <f t="array" ref="G112">MAX(IF(MIN(ABS(LN(B$4:Z$4/E112)))=ABS(LN(B$4:Z$4/E112)),B$4:Z$4,-9999))</f>
        <v>100</v>
      </c>
      <c r="H112" s="215">
        <f t="shared" si="31"/>
        <v>9.9999999999999995E-7</v>
      </c>
      <c r="I112" s="226">
        <f t="shared" si="32"/>
        <v>0</v>
      </c>
      <c r="K112" s="171" cm="1">
        <f t="array" ref="K112">MAX(IF(MIN(ABS(LN(B$6:GL$6/E112)))=ABS(LN(B$6:GL$6/E112)),B$6:GL$6,-9999))</f>
        <v>100</v>
      </c>
      <c r="L112" s="215">
        <f t="shared" si="25"/>
        <v>9.9999999999999995E-7</v>
      </c>
      <c r="M112" s="226">
        <f t="shared" si="26"/>
        <v>0</v>
      </c>
      <c r="O112" s="172">
        <f t="shared" si="27"/>
        <v>9.9999999999999995E-7</v>
      </c>
      <c r="P112" s="173">
        <f t="shared" si="33"/>
        <v>9.9999999999999995E-7</v>
      </c>
      <c r="Q112" s="191">
        <f t="shared" si="34"/>
        <v>0</v>
      </c>
      <c r="S112" s="197"/>
      <c r="T112" s="193">
        <f t="shared" si="35"/>
        <v>-6</v>
      </c>
      <c r="U112" s="193">
        <f t="shared" si="36"/>
        <v>1</v>
      </c>
      <c r="V112" s="193">
        <f t="shared" si="28"/>
        <v>0</v>
      </c>
      <c r="W112" s="194" t="str">
        <f t="shared" si="29"/>
        <v>1.00</v>
      </c>
      <c r="X112" s="195" t="str">
        <f t="shared" si="37"/>
        <v>u</v>
      </c>
      <c r="Y112" s="196" t="str">
        <f t="shared" si="38"/>
        <v>1.00u</v>
      </c>
    </row>
    <row r="113" spans="1:25" x14ac:dyDescent="0.25">
      <c r="A113" s="159">
        <v>0</v>
      </c>
      <c r="B113" s="225">
        <v>102</v>
      </c>
      <c r="C113" s="169">
        <f t="shared" si="30"/>
        <v>9.9999999999999995E-7</v>
      </c>
      <c r="D113" s="170">
        <f t="shared" si="23"/>
        <v>100000000</v>
      </c>
      <c r="E113" s="170">
        <f t="shared" si="24"/>
        <v>100</v>
      </c>
      <c r="G113" s="171" cm="1">
        <f t="array" ref="G113">MAX(IF(MIN(ABS(LN(B$4:Z$4/E113)))=ABS(LN(B$4:Z$4/E113)),B$4:Z$4,-9999))</f>
        <v>100</v>
      </c>
      <c r="H113" s="215">
        <f t="shared" si="31"/>
        <v>9.9999999999999995E-7</v>
      </c>
      <c r="I113" s="226">
        <f t="shared" si="32"/>
        <v>0</v>
      </c>
      <c r="K113" s="171" cm="1">
        <f t="array" ref="K113">MAX(IF(MIN(ABS(LN(B$6:GL$6/E113)))=ABS(LN(B$6:GL$6/E113)),B$6:GL$6,-9999))</f>
        <v>100</v>
      </c>
      <c r="L113" s="215">
        <f t="shared" si="25"/>
        <v>9.9999999999999995E-7</v>
      </c>
      <c r="M113" s="226">
        <f t="shared" si="26"/>
        <v>0</v>
      </c>
      <c r="O113" s="172">
        <f t="shared" si="27"/>
        <v>9.9999999999999995E-7</v>
      </c>
      <c r="P113" s="173">
        <f t="shared" si="33"/>
        <v>9.9999999999999995E-7</v>
      </c>
      <c r="Q113" s="191">
        <f t="shared" si="34"/>
        <v>0</v>
      </c>
      <c r="S113" s="197"/>
      <c r="T113" s="193">
        <f t="shared" si="35"/>
        <v>-6</v>
      </c>
      <c r="U113" s="193">
        <f t="shared" si="36"/>
        <v>1</v>
      </c>
      <c r="V113" s="193">
        <f t="shared" si="28"/>
        <v>0</v>
      </c>
      <c r="W113" s="194" t="str">
        <f t="shared" si="29"/>
        <v>1.00</v>
      </c>
      <c r="X113" s="195" t="str">
        <f t="shared" si="37"/>
        <v>u</v>
      </c>
      <c r="Y113" s="196" t="str">
        <f t="shared" si="38"/>
        <v>1.00u</v>
      </c>
    </row>
    <row r="114" spans="1:25" x14ac:dyDescent="0.25">
      <c r="A114" s="159">
        <v>0</v>
      </c>
      <c r="B114" s="225">
        <v>103</v>
      </c>
      <c r="C114" s="169">
        <f t="shared" si="30"/>
        <v>9.9999999999999995E-7</v>
      </c>
      <c r="D114" s="170">
        <f t="shared" si="23"/>
        <v>100000000</v>
      </c>
      <c r="E114" s="170">
        <f t="shared" si="24"/>
        <v>100</v>
      </c>
      <c r="G114" s="171" cm="1">
        <f t="array" ref="G114">MAX(IF(MIN(ABS(LN(B$4:Z$4/E114)))=ABS(LN(B$4:Z$4/E114)),B$4:Z$4,-9999))</f>
        <v>100</v>
      </c>
      <c r="H114" s="215">
        <f t="shared" si="31"/>
        <v>9.9999999999999995E-7</v>
      </c>
      <c r="I114" s="226">
        <f t="shared" si="32"/>
        <v>0</v>
      </c>
      <c r="K114" s="171" cm="1">
        <f t="array" ref="K114">MAX(IF(MIN(ABS(LN(B$6:GL$6/E114)))=ABS(LN(B$6:GL$6/E114)),B$6:GL$6,-9999))</f>
        <v>100</v>
      </c>
      <c r="L114" s="215">
        <f t="shared" si="25"/>
        <v>9.9999999999999995E-7</v>
      </c>
      <c r="M114" s="226">
        <f t="shared" si="26"/>
        <v>0</v>
      </c>
      <c r="O114" s="172">
        <f t="shared" si="27"/>
        <v>9.9999999999999995E-7</v>
      </c>
      <c r="P114" s="173">
        <f t="shared" si="33"/>
        <v>9.9999999999999995E-7</v>
      </c>
      <c r="Q114" s="191">
        <f t="shared" si="34"/>
        <v>0</v>
      </c>
      <c r="S114" s="197"/>
      <c r="T114" s="193">
        <f t="shared" si="35"/>
        <v>-6</v>
      </c>
      <c r="U114" s="193">
        <f t="shared" si="36"/>
        <v>1</v>
      </c>
      <c r="V114" s="193">
        <f t="shared" si="28"/>
        <v>0</v>
      </c>
      <c r="W114" s="194" t="str">
        <f t="shared" si="29"/>
        <v>1.00</v>
      </c>
      <c r="X114" s="195" t="str">
        <f t="shared" si="37"/>
        <v>u</v>
      </c>
      <c r="Y114" s="196" t="str">
        <f t="shared" si="38"/>
        <v>1.00u</v>
      </c>
    </row>
    <row r="115" spans="1:25" x14ac:dyDescent="0.25">
      <c r="A115" s="159">
        <v>0</v>
      </c>
      <c r="B115" s="225">
        <v>104</v>
      </c>
      <c r="C115" s="169">
        <f t="shared" si="30"/>
        <v>9.9999999999999995E-7</v>
      </c>
      <c r="D115" s="170">
        <f t="shared" si="23"/>
        <v>100000000</v>
      </c>
      <c r="E115" s="170">
        <f t="shared" si="24"/>
        <v>100</v>
      </c>
      <c r="G115" s="171" cm="1">
        <f t="array" ref="G115">MAX(IF(MIN(ABS(LN(B$4:Z$4/E115)))=ABS(LN(B$4:Z$4/E115)),B$4:Z$4,-9999))</f>
        <v>100</v>
      </c>
      <c r="H115" s="215">
        <f t="shared" si="31"/>
        <v>9.9999999999999995E-7</v>
      </c>
      <c r="I115" s="226">
        <f t="shared" si="32"/>
        <v>0</v>
      </c>
      <c r="K115" s="171" cm="1">
        <f t="array" ref="K115">MAX(IF(MIN(ABS(LN(B$6:GL$6/E115)))=ABS(LN(B$6:GL$6/E115)),B$6:GL$6,-9999))</f>
        <v>100</v>
      </c>
      <c r="L115" s="215">
        <f t="shared" si="25"/>
        <v>9.9999999999999995E-7</v>
      </c>
      <c r="M115" s="226">
        <f t="shared" si="26"/>
        <v>0</v>
      </c>
      <c r="O115" s="172">
        <f t="shared" si="27"/>
        <v>9.9999999999999995E-7</v>
      </c>
      <c r="P115" s="173">
        <f t="shared" si="33"/>
        <v>9.9999999999999995E-7</v>
      </c>
      <c r="Q115" s="191">
        <f t="shared" si="34"/>
        <v>0</v>
      </c>
      <c r="S115" s="197"/>
      <c r="T115" s="193">
        <f t="shared" si="35"/>
        <v>-6</v>
      </c>
      <c r="U115" s="193">
        <f t="shared" si="36"/>
        <v>1</v>
      </c>
      <c r="V115" s="193">
        <f t="shared" si="28"/>
        <v>0</v>
      </c>
      <c r="W115" s="194" t="str">
        <f t="shared" si="29"/>
        <v>1.00</v>
      </c>
      <c r="X115" s="195" t="str">
        <f t="shared" si="37"/>
        <v>u</v>
      </c>
      <c r="Y115" s="196" t="str">
        <f t="shared" si="38"/>
        <v>1.00u</v>
      </c>
    </row>
    <row r="116" spans="1:25" x14ac:dyDescent="0.25">
      <c r="A116" s="159">
        <v>0</v>
      </c>
      <c r="B116" s="225">
        <v>105</v>
      </c>
      <c r="C116" s="169">
        <f t="shared" si="30"/>
        <v>9.9999999999999995E-7</v>
      </c>
      <c r="D116" s="170">
        <f t="shared" si="23"/>
        <v>100000000</v>
      </c>
      <c r="E116" s="170">
        <f t="shared" si="24"/>
        <v>100</v>
      </c>
      <c r="G116" s="171" cm="1">
        <f t="array" ref="G116">MAX(IF(MIN(ABS(LN(B$4:Z$4/E116)))=ABS(LN(B$4:Z$4/E116)),B$4:Z$4,-9999))</f>
        <v>100</v>
      </c>
      <c r="H116" s="215">
        <f t="shared" si="31"/>
        <v>9.9999999999999995E-7</v>
      </c>
      <c r="I116" s="226">
        <f t="shared" si="32"/>
        <v>0</v>
      </c>
      <c r="K116" s="171" cm="1">
        <f t="array" ref="K116">MAX(IF(MIN(ABS(LN(B$6:GL$6/E116)))=ABS(LN(B$6:GL$6/E116)),B$6:GL$6,-9999))</f>
        <v>100</v>
      </c>
      <c r="L116" s="215">
        <f t="shared" si="25"/>
        <v>9.9999999999999995E-7</v>
      </c>
      <c r="M116" s="226">
        <f t="shared" si="26"/>
        <v>0</v>
      </c>
      <c r="O116" s="172">
        <f t="shared" si="27"/>
        <v>9.9999999999999995E-7</v>
      </c>
      <c r="P116" s="173">
        <f t="shared" si="33"/>
        <v>9.9999999999999995E-7</v>
      </c>
      <c r="Q116" s="191">
        <f t="shared" si="34"/>
        <v>0</v>
      </c>
      <c r="S116" s="197"/>
      <c r="T116" s="193">
        <f t="shared" si="35"/>
        <v>-6</v>
      </c>
      <c r="U116" s="193">
        <f t="shared" si="36"/>
        <v>1</v>
      </c>
      <c r="V116" s="193">
        <f t="shared" si="28"/>
        <v>0</v>
      </c>
      <c r="W116" s="194" t="str">
        <f t="shared" si="29"/>
        <v>1.00</v>
      </c>
      <c r="X116" s="195" t="str">
        <f t="shared" si="37"/>
        <v>u</v>
      </c>
      <c r="Y116" s="196" t="str">
        <f t="shared" si="38"/>
        <v>1.00u</v>
      </c>
    </row>
  </sheetData>
  <sheetProtection sheet="1" objects="1" scenarios="1"/>
  <conditionalFormatting sqref="B6:GL6">
    <cfRule type="cellIs" dxfId="23" priority="10" stopIfTrue="1" operator="lessThan">
      <formula>3000</formula>
    </cfRule>
  </conditionalFormatting>
  <conditionalFormatting sqref="B4:Z4">
    <cfRule type="cellIs" dxfId="22" priority="11" stopIfTrue="1" operator="lessThan">
      <formula>3000</formula>
    </cfRule>
  </conditionalFormatting>
  <conditionalFormatting sqref="I12">
    <cfRule type="expression" dxfId="21" priority="9">
      <formula>AND($A$7&gt;=48,I12&lt;M12)</formula>
    </cfRule>
  </conditionalFormatting>
  <conditionalFormatting sqref="I13:I116">
    <cfRule type="expression" dxfId="20" priority="8">
      <formula>AND($A$7&gt;=48,I13&lt;M13)</formula>
    </cfRule>
  </conditionalFormatting>
  <conditionalFormatting sqref="Q12">
    <cfRule type="expression" dxfId="19" priority="7">
      <formula>Q12=$R$12</formula>
    </cfRule>
  </conditionalFormatting>
  <conditionalFormatting sqref="Q13:Q116">
    <cfRule type="expression" dxfId="18" priority="6">
      <formula>Q13=$R$12</formula>
    </cfRule>
  </conditionalFormatting>
  <conditionalFormatting sqref="L10:L116">
    <cfRule type="expression" dxfId="17" priority="5">
      <formula>$A$7&lt;48</formula>
    </cfRule>
  </conditionalFormatting>
  <conditionalFormatting sqref="L9">
    <cfRule type="expression" dxfId="16" priority="1">
      <formula>$A$7&lt;48</formula>
    </cfRule>
  </conditionalFormatting>
  <pageMargins left="0.75" right="0.75" top="1" bottom="1" header="0.5" footer="0.5"/>
  <pageSetup paperSize="9" orientation="landscape" horizontalDpi="300" verticalDpi="0" copies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6BDB7-89C4-48B4-8725-2C1CA0663506}">
  <dimension ref="A1:GL116"/>
  <sheetViews>
    <sheetView workbookViewId="0">
      <selection activeCell="S10" sqref="S10"/>
    </sheetView>
  </sheetViews>
  <sheetFormatPr defaultRowHeight="13.2" x14ac:dyDescent="0.25"/>
  <cols>
    <col min="1" max="1" width="10" style="151" bestFit="1" customWidth="1"/>
    <col min="2" max="2" width="5.6640625" style="151" customWidth="1"/>
    <col min="3" max="6" width="8.88671875" style="151" hidden="1" customWidth="1"/>
    <col min="7" max="7" width="9.44140625" style="151" hidden="1" customWidth="1"/>
    <col min="8" max="8" width="8.88671875" style="151" customWidth="1"/>
    <col min="9" max="9" width="9.109375" style="151" customWidth="1"/>
    <col min="10" max="11" width="9.109375" style="151" hidden="1" customWidth="1"/>
    <col min="12" max="13" width="9.109375" style="151" customWidth="1"/>
    <col min="14" max="14" width="9.109375" style="151" hidden="1" customWidth="1"/>
    <col min="15" max="16" width="8.88671875" style="151" customWidth="1"/>
    <col min="17" max="19" width="8.88671875" style="151"/>
    <col min="20" max="24" width="8.88671875" style="151" hidden="1" customWidth="1"/>
    <col min="25" max="16384" width="8.88671875" style="151"/>
  </cols>
  <sheetData>
    <row r="1" spans="1:194" ht="17.399999999999999" x14ac:dyDescent="0.3">
      <c r="A1" s="149" t="s">
        <v>152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0"/>
      <c r="AD1" s="150"/>
      <c r="AE1" s="150"/>
      <c r="AF1" s="150"/>
      <c r="AG1" s="150"/>
      <c r="AH1" s="150"/>
      <c r="AI1" s="150"/>
    </row>
    <row r="2" spans="1:194" hidden="1" x14ac:dyDescent="0.25">
      <c r="A2" s="152" t="s">
        <v>153</v>
      </c>
      <c r="B2" s="153">
        <v>0</v>
      </c>
      <c r="C2" s="153">
        <v>1</v>
      </c>
      <c r="D2" s="153">
        <v>2</v>
      </c>
      <c r="E2" s="153">
        <v>3</v>
      </c>
      <c r="F2" s="153">
        <v>4</v>
      </c>
      <c r="G2" s="153">
        <v>5</v>
      </c>
      <c r="H2" s="153">
        <v>6</v>
      </c>
      <c r="I2" s="153">
        <v>7</v>
      </c>
      <c r="J2" s="153">
        <v>8</v>
      </c>
      <c r="K2" s="153">
        <v>9</v>
      </c>
      <c r="L2" s="153">
        <v>10</v>
      </c>
      <c r="M2" s="153">
        <v>11</v>
      </c>
      <c r="N2" s="153">
        <v>12</v>
      </c>
      <c r="O2" s="153">
        <v>13</v>
      </c>
      <c r="P2" s="153">
        <v>14</v>
      </c>
      <c r="Q2" s="153">
        <v>15</v>
      </c>
      <c r="R2" s="153">
        <v>16</v>
      </c>
      <c r="S2" s="153">
        <v>17</v>
      </c>
      <c r="T2" s="153">
        <v>18</v>
      </c>
      <c r="U2" s="153">
        <v>19</v>
      </c>
      <c r="V2" s="153">
        <v>20</v>
      </c>
      <c r="W2" s="153">
        <v>21</v>
      </c>
      <c r="X2" s="153">
        <v>22</v>
      </c>
      <c r="Y2" s="153">
        <v>23</v>
      </c>
      <c r="Z2" s="153">
        <v>24</v>
      </c>
      <c r="AA2" s="153">
        <v>25</v>
      </c>
      <c r="AB2" s="153">
        <v>26</v>
      </c>
      <c r="AC2" s="153">
        <v>27</v>
      </c>
      <c r="AD2" s="153">
        <v>28</v>
      </c>
      <c r="AE2" s="153">
        <v>29</v>
      </c>
      <c r="AF2" s="153">
        <v>30</v>
      </c>
      <c r="AG2" s="153">
        <v>31</v>
      </c>
      <c r="AH2" s="153">
        <v>32</v>
      </c>
      <c r="AI2" s="153">
        <v>33</v>
      </c>
      <c r="AJ2" s="153">
        <v>34</v>
      </c>
      <c r="AK2" s="153">
        <v>35</v>
      </c>
      <c r="AL2" s="153">
        <v>36</v>
      </c>
      <c r="AM2" s="153">
        <v>37</v>
      </c>
      <c r="AN2" s="153">
        <v>38</v>
      </c>
      <c r="AO2" s="153">
        <v>39</v>
      </c>
      <c r="AP2" s="153">
        <v>40</v>
      </c>
      <c r="AQ2" s="153">
        <v>41</v>
      </c>
      <c r="AR2" s="153">
        <v>42</v>
      </c>
      <c r="AS2" s="153">
        <v>43</v>
      </c>
      <c r="AT2" s="153">
        <v>44</v>
      </c>
      <c r="AU2" s="153">
        <v>45</v>
      </c>
      <c r="AV2" s="153">
        <v>46</v>
      </c>
      <c r="AW2" s="153">
        <v>47</v>
      </c>
      <c r="AX2" s="153">
        <v>48</v>
      </c>
      <c r="AY2" s="153">
        <v>49</v>
      </c>
      <c r="AZ2" s="153">
        <v>50</v>
      </c>
      <c r="BA2" s="153">
        <v>51</v>
      </c>
      <c r="BB2" s="153">
        <v>52</v>
      </c>
      <c r="BC2" s="153">
        <v>53</v>
      </c>
      <c r="BD2" s="153">
        <v>54</v>
      </c>
      <c r="BE2" s="153">
        <v>55</v>
      </c>
      <c r="BF2" s="153">
        <v>56</v>
      </c>
      <c r="BG2" s="153">
        <v>57</v>
      </c>
      <c r="BH2" s="153">
        <v>58</v>
      </c>
      <c r="BI2" s="153">
        <v>59</v>
      </c>
      <c r="BJ2" s="153">
        <v>60</v>
      </c>
      <c r="BK2" s="153">
        <v>61</v>
      </c>
      <c r="BL2" s="153">
        <v>62</v>
      </c>
      <c r="BM2" s="153">
        <v>63</v>
      </c>
      <c r="BN2" s="153">
        <v>64</v>
      </c>
      <c r="BO2" s="153">
        <v>65</v>
      </c>
      <c r="BP2" s="153">
        <v>66</v>
      </c>
      <c r="BQ2" s="153">
        <v>67</v>
      </c>
      <c r="BR2" s="153">
        <v>68</v>
      </c>
      <c r="BS2" s="153">
        <v>69</v>
      </c>
      <c r="BT2" s="153">
        <v>70</v>
      </c>
      <c r="BU2" s="153">
        <v>71</v>
      </c>
      <c r="BV2" s="153">
        <v>72</v>
      </c>
      <c r="BW2" s="153">
        <v>73</v>
      </c>
      <c r="BX2" s="153">
        <v>74</v>
      </c>
      <c r="BY2" s="153">
        <v>75</v>
      </c>
      <c r="BZ2" s="153">
        <v>76</v>
      </c>
      <c r="CA2" s="153">
        <v>77</v>
      </c>
      <c r="CB2" s="153">
        <v>78</v>
      </c>
      <c r="CC2" s="153">
        <v>79</v>
      </c>
      <c r="CD2" s="153">
        <v>80</v>
      </c>
      <c r="CE2" s="153">
        <v>81</v>
      </c>
      <c r="CF2" s="153">
        <v>82</v>
      </c>
      <c r="CG2" s="153">
        <v>83</v>
      </c>
      <c r="CH2" s="153">
        <v>84</v>
      </c>
      <c r="CI2" s="153">
        <v>85</v>
      </c>
      <c r="CJ2" s="153">
        <v>86</v>
      </c>
      <c r="CK2" s="153">
        <v>87</v>
      </c>
      <c r="CL2" s="153">
        <v>88</v>
      </c>
      <c r="CM2" s="153">
        <v>89</v>
      </c>
      <c r="CN2" s="153">
        <v>90</v>
      </c>
      <c r="CO2" s="153">
        <v>91</v>
      </c>
      <c r="CP2" s="153">
        <v>92</v>
      </c>
      <c r="CQ2" s="153">
        <v>93</v>
      </c>
      <c r="CR2" s="153">
        <v>94</v>
      </c>
      <c r="CS2" s="153">
        <v>95</v>
      </c>
      <c r="CT2" s="153">
        <v>96</v>
      </c>
      <c r="CU2" s="153">
        <v>97</v>
      </c>
      <c r="CV2" s="153">
        <v>98</v>
      </c>
      <c r="CW2" s="153">
        <v>99</v>
      </c>
      <c r="CX2" s="153">
        <v>100</v>
      </c>
      <c r="CY2" s="153">
        <v>101</v>
      </c>
      <c r="CZ2" s="153">
        <v>102</v>
      </c>
      <c r="DA2" s="153">
        <v>103</v>
      </c>
      <c r="DB2" s="153">
        <v>104</v>
      </c>
      <c r="DC2" s="153">
        <v>105</v>
      </c>
      <c r="DD2" s="153">
        <v>106</v>
      </c>
      <c r="DE2" s="153">
        <v>107</v>
      </c>
      <c r="DF2" s="153">
        <v>108</v>
      </c>
      <c r="DG2" s="153">
        <v>109</v>
      </c>
      <c r="DH2" s="153">
        <v>110</v>
      </c>
      <c r="DI2" s="153">
        <v>111</v>
      </c>
      <c r="DJ2" s="153">
        <v>112</v>
      </c>
      <c r="DK2" s="153">
        <v>113</v>
      </c>
      <c r="DL2" s="153">
        <v>114</v>
      </c>
      <c r="DM2" s="153">
        <v>115</v>
      </c>
      <c r="DN2" s="153">
        <v>116</v>
      </c>
      <c r="DO2" s="153">
        <v>117</v>
      </c>
      <c r="DP2" s="153">
        <v>118</v>
      </c>
      <c r="DQ2" s="153">
        <v>119</v>
      </c>
      <c r="DR2" s="153">
        <v>120</v>
      </c>
      <c r="DS2" s="153">
        <v>121</v>
      </c>
      <c r="DT2" s="153">
        <v>122</v>
      </c>
      <c r="DU2" s="153">
        <v>123</v>
      </c>
      <c r="DV2" s="153">
        <v>124</v>
      </c>
      <c r="DW2" s="153">
        <v>125</v>
      </c>
      <c r="DX2" s="153">
        <v>126</v>
      </c>
      <c r="DY2" s="153">
        <v>127</v>
      </c>
      <c r="DZ2" s="153">
        <v>128</v>
      </c>
      <c r="EA2" s="153">
        <v>129</v>
      </c>
      <c r="EB2" s="153">
        <v>130</v>
      </c>
      <c r="EC2" s="153">
        <v>131</v>
      </c>
      <c r="ED2" s="153">
        <v>132</v>
      </c>
      <c r="EE2" s="153">
        <v>133</v>
      </c>
      <c r="EF2" s="153">
        <v>134</v>
      </c>
      <c r="EG2" s="153">
        <v>135</v>
      </c>
      <c r="EH2" s="153">
        <v>136</v>
      </c>
      <c r="EI2" s="153">
        <v>137</v>
      </c>
      <c r="EJ2" s="153">
        <v>138</v>
      </c>
      <c r="EK2" s="153">
        <v>139</v>
      </c>
      <c r="EL2" s="153">
        <v>140</v>
      </c>
      <c r="EM2" s="153">
        <v>141</v>
      </c>
      <c r="EN2" s="153">
        <v>142</v>
      </c>
      <c r="EO2" s="153">
        <v>143</v>
      </c>
      <c r="EP2" s="153">
        <v>144</v>
      </c>
      <c r="EQ2" s="153">
        <v>145</v>
      </c>
      <c r="ER2" s="153">
        <v>146</v>
      </c>
      <c r="ES2" s="153">
        <v>147</v>
      </c>
      <c r="ET2" s="153">
        <v>148</v>
      </c>
      <c r="EU2" s="153">
        <v>149</v>
      </c>
      <c r="EV2" s="153">
        <v>150</v>
      </c>
      <c r="EW2" s="153">
        <v>151</v>
      </c>
      <c r="EX2" s="153">
        <v>152</v>
      </c>
      <c r="EY2" s="153">
        <v>153</v>
      </c>
      <c r="EZ2" s="153">
        <v>154</v>
      </c>
      <c r="FA2" s="153">
        <v>155</v>
      </c>
      <c r="FB2" s="153">
        <v>156</v>
      </c>
      <c r="FC2" s="153">
        <v>157</v>
      </c>
      <c r="FD2" s="153">
        <v>158</v>
      </c>
      <c r="FE2" s="153">
        <v>159</v>
      </c>
      <c r="FF2" s="153">
        <v>160</v>
      </c>
      <c r="FG2" s="153">
        <v>161</v>
      </c>
      <c r="FH2" s="153">
        <v>162</v>
      </c>
      <c r="FI2" s="153">
        <v>163</v>
      </c>
      <c r="FJ2" s="153">
        <v>164</v>
      </c>
      <c r="FK2" s="153">
        <v>165</v>
      </c>
      <c r="FL2" s="153">
        <v>166</v>
      </c>
      <c r="FM2" s="153">
        <v>167</v>
      </c>
      <c r="FN2" s="153">
        <v>168</v>
      </c>
      <c r="FO2" s="153">
        <v>169</v>
      </c>
      <c r="FP2" s="153">
        <v>170</v>
      </c>
      <c r="FQ2" s="153">
        <v>171</v>
      </c>
      <c r="FR2" s="153">
        <v>172</v>
      </c>
      <c r="FS2" s="153">
        <v>173</v>
      </c>
      <c r="FT2" s="153">
        <v>174</v>
      </c>
      <c r="FU2" s="153">
        <v>175</v>
      </c>
      <c r="FV2" s="153">
        <v>176</v>
      </c>
      <c r="FW2" s="153">
        <v>177</v>
      </c>
      <c r="FX2" s="153">
        <v>178</v>
      </c>
      <c r="FY2" s="153">
        <v>179</v>
      </c>
      <c r="FZ2" s="153">
        <v>180</v>
      </c>
      <c r="GA2" s="153">
        <v>181</v>
      </c>
      <c r="GB2" s="153">
        <v>182</v>
      </c>
      <c r="GC2" s="153">
        <v>183</v>
      </c>
      <c r="GD2" s="153">
        <v>184</v>
      </c>
      <c r="GE2" s="153">
        <v>185</v>
      </c>
      <c r="GF2" s="153">
        <v>186</v>
      </c>
      <c r="GG2" s="153">
        <v>187</v>
      </c>
      <c r="GH2" s="153">
        <v>188</v>
      </c>
      <c r="GI2" s="153">
        <v>189</v>
      </c>
      <c r="GJ2" s="153">
        <v>190</v>
      </c>
      <c r="GK2" s="153">
        <v>191</v>
      </c>
      <c r="GL2" s="153">
        <v>192</v>
      </c>
    </row>
    <row r="3" spans="1:194" hidden="1" x14ac:dyDescent="0.25">
      <c r="A3" s="154" t="s">
        <v>154</v>
      </c>
      <c r="B3" s="155">
        <v>100</v>
      </c>
      <c r="C3" s="155">
        <v>110</v>
      </c>
      <c r="D3" s="155">
        <v>120</v>
      </c>
      <c r="E3" s="155">
        <v>130</v>
      </c>
      <c r="F3" s="155">
        <v>150</v>
      </c>
      <c r="G3" s="155">
        <v>160</v>
      </c>
      <c r="H3" s="155">
        <v>180</v>
      </c>
      <c r="I3" s="155">
        <v>200</v>
      </c>
      <c r="J3" s="155">
        <v>220</v>
      </c>
      <c r="K3" s="155">
        <v>240</v>
      </c>
      <c r="L3" s="155">
        <v>270</v>
      </c>
      <c r="M3" s="155">
        <v>300</v>
      </c>
      <c r="N3" s="155">
        <v>330</v>
      </c>
      <c r="O3" s="155">
        <v>360</v>
      </c>
      <c r="P3" s="155">
        <v>390</v>
      </c>
      <c r="Q3" s="155">
        <v>430</v>
      </c>
      <c r="R3" s="155">
        <v>470</v>
      </c>
      <c r="S3" s="155">
        <v>510</v>
      </c>
      <c r="T3" s="155">
        <v>560</v>
      </c>
      <c r="U3" s="155">
        <v>620</v>
      </c>
      <c r="V3" s="155">
        <v>680</v>
      </c>
      <c r="W3" s="155">
        <v>750</v>
      </c>
      <c r="X3" s="155">
        <v>820</v>
      </c>
      <c r="Y3" s="155">
        <v>910</v>
      </c>
      <c r="Z3" s="155">
        <v>1000</v>
      </c>
      <c r="AA3" s="156"/>
      <c r="AB3" s="156"/>
      <c r="AC3" s="156"/>
      <c r="AD3" s="156"/>
      <c r="AE3" s="156"/>
      <c r="AF3" s="156"/>
      <c r="AG3" s="156"/>
      <c r="AH3" s="156"/>
      <c r="AI3" s="156"/>
      <c r="AJ3" s="156"/>
      <c r="AK3" s="156"/>
      <c r="AL3" s="156"/>
      <c r="AM3" s="156"/>
      <c r="AN3" s="156"/>
      <c r="AO3" s="156"/>
      <c r="AP3" s="156"/>
      <c r="AQ3" s="156"/>
      <c r="AR3" s="156"/>
      <c r="AS3" s="156"/>
      <c r="AT3" s="156"/>
      <c r="AU3" s="156"/>
      <c r="AV3" s="156"/>
      <c r="AW3" s="156"/>
      <c r="AX3" s="156"/>
      <c r="AY3" s="156"/>
      <c r="AZ3" s="156"/>
      <c r="BA3" s="156"/>
      <c r="BB3" s="156"/>
      <c r="BC3" s="156"/>
      <c r="BD3" s="156"/>
      <c r="BE3" s="156"/>
      <c r="BF3" s="156"/>
      <c r="BG3" s="156"/>
      <c r="BH3" s="156"/>
      <c r="BI3" s="156"/>
      <c r="BJ3" s="156"/>
      <c r="BK3" s="156"/>
      <c r="BL3" s="156"/>
      <c r="BM3" s="156"/>
      <c r="BN3" s="156"/>
      <c r="BO3" s="156"/>
      <c r="BP3" s="156"/>
      <c r="BQ3" s="156"/>
      <c r="BR3" s="156"/>
      <c r="BS3" s="156"/>
      <c r="BT3" s="156"/>
      <c r="BU3" s="156"/>
      <c r="BV3" s="156"/>
      <c r="BW3" s="156"/>
      <c r="BX3" s="156"/>
      <c r="BY3" s="156"/>
      <c r="BZ3" s="156"/>
      <c r="CA3" s="156"/>
      <c r="CB3" s="156"/>
      <c r="CC3" s="156"/>
      <c r="CD3" s="156"/>
      <c r="CE3" s="156"/>
      <c r="CF3" s="156"/>
      <c r="CG3" s="156"/>
      <c r="CH3" s="156"/>
      <c r="CI3" s="156"/>
      <c r="CJ3" s="156"/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  <c r="DL3" s="156"/>
      <c r="DM3" s="156"/>
      <c r="DN3" s="156"/>
      <c r="DO3" s="156"/>
      <c r="DP3" s="156"/>
      <c r="DQ3" s="156"/>
      <c r="DR3" s="156"/>
      <c r="DS3" s="156"/>
      <c r="DT3" s="156"/>
      <c r="DU3" s="156"/>
      <c r="DV3" s="156"/>
      <c r="DW3" s="156"/>
      <c r="DX3" s="156"/>
      <c r="DY3" s="156"/>
      <c r="DZ3" s="156"/>
      <c r="EA3" s="156"/>
      <c r="EB3" s="156"/>
      <c r="EC3" s="156"/>
      <c r="ED3" s="156"/>
      <c r="EE3" s="156"/>
      <c r="EF3" s="156"/>
      <c r="EG3" s="156"/>
      <c r="EH3" s="156"/>
      <c r="EI3" s="156"/>
      <c r="EJ3" s="156"/>
      <c r="EK3" s="156"/>
      <c r="EL3" s="156"/>
      <c r="EM3" s="156"/>
      <c r="EN3" s="156"/>
      <c r="EO3" s="156"/>
      <c r="EP3" s="156"/>
      <c r="EQ3" s="156"/>
      <c r="ER3" s="156"/>
      <c r="ES3" s="156"/>
      <c r="ET3" s="156"/>
      <c r="EU3" s="156"/>
      <c r="EV3" s="156"/>
      <c r="EW3" s="156"/>
      <c r="EX3" s="156"/>
      <c r="EY3" s="156"/>
      <c r="EZ3" s="156"/>
      <c r="FA3" s="156"/>
      <c r="FB3" s="156"/>
      <c r="FC3" s="156"/>
      <c r="FD3" s="156"/>
      <c r="FE3" s="156"/>
      <c r="FF3" s="156"/>
      <c r="FG3" s="156"/>
      <c r="FH3" s="156"/>
      <c r="FI3" s="156"/>
      <c r="FJ3" s="156"/>
      <c r="FK3" s="156"/>
      <c r="FL3" s="156"/>
      <c r="FM3" s="156"/>
      <c r="FN3" s="156"/>
      <c r="FO3" s="156"/>
      <c r="FP3" s="156"/>
      <c r="FQ3" s="156"/>
      <c r="FR3" s="156"/>
      <c r="FS3" s="156"/>
      <c r="FT3" s="156"/>
      <c r="FU3" s="156"/>
      <c r="FV3" s="156"/>
      <c r="FW3" s="156"/>
      <c r="FX3" s="156"/>
      <c r="FY3" s="156"/>
      <c r="FZ3" s="156"/>
      <c r="GA3" s="156"/>
      <c r="GB3" s="156"/>
      <c r="GC3" s="156"/>
      <c r="GD3" s="156"/>
      <c r="GE3" s="156"/>
      <c r="GF3" s="156"/>
      <c r="GG3" s="156"/>
      <c r="GH3" s="156"/>
      <c r="GI3" s="156"/>
      <c r="GJ3" s="156"/>
      <c r="GK3" s="156"/>
      <c r="GL3" s="156"/>
    </row>
    <row r="4" spans="1:194" hidden="1" x14ac:dyDescent="0.25">
      <c r="A4" s="154" t="s">
        <v>155</v>
      </c>
      <c r="B4" s="156">
        <f>IF(MOD(B2,24/$A$7)=0,B3,9999)</f>
        <v>100</v>
      </c>
      <c r="C4" s="156">
        <f t="shared" ref="C4:Z4" si="0">IF(MOD(C2,24/$A$7)=0,C3,9999)</f>
        <v>110</v>
      </c>
      <c r="D4" s="156">
        <f t="shared" si="0"/>
        <v>120</v>
      </c>
      <c r="E4" s="156">
        <f t="shared" si="0"/>
        <v>130</v>
      </c>
      <c r="F4" s="156">
        <f t="shared" si="0"/>
        <v>150</v>
      </c>
      <c r="G4" s="156">
        <f t="shared" si="0"/>
        <v>160</v>
      </c>
      <c r="H4" s="156">
        <f t="shared" si="0"/>
        <v>180</v>
      </c>
      <c r="I4" s="156">
        <f t="shared" si="0"/>
        <v>200</v>
      </c>
      <c r="J4" s="156">
        <f t="shared" si="0"/>
        <v>220</v>
      </c>
      <c r="K4" s="156">
        <f t="shared" si="0"/>
        <v>240</v>
      </c>
      <c r="L4" s="156">
        <f t="shared" si="0"/>
        <v>270</v>
      </c>
      <c r="M4" s="156">
        <f t="shared" si="0"/>
        <v>300</v>
      </c>
      <c r="N4" s="156">
        <f t="shared" si="0"/>
        <v>330</v>
      </c>
      <c r="O4" s="156">
        <f t="shared" si="0"/>
        <v>360</v>
      </c>
      <c r="P4" s="156">
        <f t="shared" si="0"/>
        <v>390</v>
      </c>
      <c r="Q4" s="156">
        <f t="shared" si="0"/>
        <v>430</v>
      </c>
      <c r="R4" s="156">
        <f t="shared" si="0"/>
        <v>470</v>
      </c>
      <c r="S4" s="156">
        <f t="shared" si="0"/>
        <v>510</v>
      </c>
      <c r="T4" s="156">
        <f t="shared" si="0"/>
        <v>560</v>
      </c>
      <c r="U4" s="156">
        <f t="shared" si="0"/>
        <v>620</v>
      </c>
      <c r="V4" s="156">
        <f t="shared" si="0"/>
        <v>680</v>
      </c>
      <c r="W4" s="156">
        <f t="shared" si="0"/>
        <v>750</v>
      </c>
      <c r="X4" s="156">
        <f t="shared" si="0"/>
        <v>820</v>
      </c>
      <c r="Y4" s="156">
        <f t="shared" si="0"/>
        <v>910</v>
      </c>
      <c r="Z4" s="156">
        <f t="shared" si="0"/>
        <v>1000</v>
      </c>
      <c r="AA4" s="156"/>
      <c r="AB4" s="156"/>
      <c r="AC4" s="156"/>
      <c r="AD4" s="156"/>
      <c r="AE4" s="156"/>
      <c r="AF4" s="156"/>
      <c r="AG4" s="156"/>
      <c r="AH4" s="156"/>
      <c r="AI4" s="156"/>
      <c r="AJ4" s="156"/>
      <c r="AK4" s="156"/>
      <c r="AL4" s="156"/>
      <c r="AM4" s="156"/>
      <c r="AN4" s="156"/>
      <c r="AO4" s="156"/>
      <c r="AP4" s="156"/>
      <c r="AQ4" s="156"/>
      <c r="AR4" s="156"/>
      <c r="AS4" s="156"/>
      <c r="AT4" s="156"/>
      <c r="AU4" s="156"/>
      <c r="AV4" s="156"/>
      <c r="AW4" s="156"/>
      <c r="AX4" s="156"/>
      <c r="AY4" s="156"/>
      <c r="AZ4" s="156"/>
      <c r="BA4" s="156"/>
      <c r="BB4" s="156"/>
      <c r="BC4" s="156"/>
      <c r="BD4" s="156"/>
      <c r="BE4" s="156"/>
      <c r="BF4" s="156"/>
      <c r="BG4" s="156"/>
      <c r="BH4" s="156"/>
      <c r="BI4" s="156"/>
      <c r="BJ4" s="156"/>
      <c r="BK4" s="156"/>
      <c r="BL4" s="156"/>
      <c r="BM4" s="156"/>
      <c r="BN4" s="156"/>
      <c r="BO4" s="156"/>
      <c r="BP4" s="156"/>
      <c r="BQ4" s="156"/>
      <c r="BR4" s="156"/>
      <c r="BS4" s="156"/>
      <c r="BT4" s="156"/>
      <c r="BU4" s="156"/>
      <c r="BV4" s="156"/>
      <c r="BW4" s="156"/>
      <c r="BX4" s="156"/>
      <c r="BY4" s="156"/>
      <c r="BZ4" s="156"/>
      <c r="CA4" s="156"/>
      <c r="CB4" s="156"/>
      <c r="CC4" s="156"/>
      <c r="CD4" s="156"/>
      <c r="CE4" s="156"/>
      <c r="CF4" s="156"/>
      <c r="CG4" s="156"/>
      <c r="CH4" s="156"/>
      <c r="CI4" s="156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L4" s="156"/>
      <c r="DM4" s="156"/>
      <c r="DN4" s="156"/>
      <c r="DO4" s="156"/>
      <c r="DP4" s="156"/>
      <c r="DQ4" s="156"/>
      <c r="DR4" s="156"/>
      <c r="DS4" s="156"/>
      <c r="DT4" s="156"/>
      <c r="DU4" s="156"/>
      <c r="DV4" s="156"/>
      <c r="DW4" s="156"/>
      <c r="DX4" s="156"/>
      <c r="DY4" s="156"/>
      <c r="DZ4" s="156"/>
      <c r="EA4" s="156"/>
      <c r="EB4" s="156"/>
      <c r="EC4" s="156"/>
      <c r="ED4" s="156"/>
      <c r="EE4" s="156"/>
      <c r="EF4" s="156"/>
      <c r="EG4" s="156"/>
      <c r="EH4" s="156"/>
      <c r="EI4" s="156"/>
      <c r="EJ4" s="156"/>
      <c r="EK4" s="156"/>
      <c r="EL4" s="156"/>
      <c r="EM4" s="156"/>
      <c r="EN4" s="156"/>
      <c r="EO4" s="156"/>
      <c r="EP4" s="156"/>
      <c r="EQ4" s="156"/>
      <c r="ER4" s="156"/>
      <c r="ES4" s="156"/>
      <c r="ET4" s="156"/>
      <c r="EU4" s="156"/>
      <c r="EV4" s="156"/>
      <c r="EW4" s="156"/>
      <c r="EX4" s="156"/>
      <c r="EY4" s="156"/>
      <c r="EZ4" s="156"/>
      <c r="FA4" s="156"/>
      <c r="FB4" s="156"/>
      <c r="FC4" s="156"/>
      <c r="FD4" s="156"/>
      <c r="FE4" s="156"/>
      <c r="FF4" s="156"/>
      <c r="FG4" s="156"/>
      <c r="FH4" s="156"/>
      <c r="FI4" s="156"/>
      <c r="FJ4" s="156"/>
      <c r="FK4" s="156"/>
      <c r="FL4" s="156"/>
      <c r="FM4" s="156"/>
      <c r="FN4" s="156"/>
      <c r="FO4" s="156"/>
      <c r="FP4" s="156"/>
      <c r="FQ4" s="156"/>
      <c r="FR4" s="156"/>
      <c r="FS4" s="156"/>
      <c r="FT4" s="156"/>
      <c r="FU4" s="156"/>
      <c r="FV4" s="156"/>
      <c r="FW4" s="156"/>
      <c r="FX4" s="156"/>
      <c r="FY4" s="156"/>
      <c r="FZ4" s="156"/>
      <c r="GA4" s="156"/>
      <c r="GB4" s="156"/>
      <c r="GC4" s="156"/>
      <c r="GD4" s="156"/>
      <c r="GE4" s="156"/>
      <c r="GF4" s="156"/>
      <c r="GG4" s="156"/>
      <c r="GH4" s="156"/>
      <c r="GI4" s="156"/>
      <c r="GJ4" s="156"/>
      <c r="GK4" s="156"/>
      <c r="GL4" s="156"/>
    </row>
    <row r="5" spans="1:194" hidden="1" x14ac:dyDescent="0.25">
      <c r="A5" s="157" t="s">
        <v>156</v>
      </c>
      <c r="B5" s="158">
        <f>ROUND(100*POWER(10,B2/192),0)</f>
        <v>100</v>
      </c>
      <c r="C5" s="158">
        <f t="shared" ref="C5:BN5" si="1">ROUND(100*POWER(10,C2/192),0)</f>
        <v>101</v>
      </c>
      <c r="D5" s="158">
        <f t="shared" si="1"/>
        <v>102</v>
      </c>
      <c r="E5" s="158">
        <f t="shared" si="1"/>
        <v>104</v>
      </c>
      <c r="F5" s="158">
        <f t="shared" si="1"/>
        <v>105</v>
      </c>
      <c r="G5" s="158">
        <f t="shared" si="1"/>
        <v>106</v>
      </c>
      <c r="H5" s="158">
        <f t="shared" si="1"/>
        <v>107</v>
      </c>
      <c r="I5" s="158">
        <f t="shared" si="1"/>
        <v>109</v>
      </c>
      <c r="J5" s="158">
        <f t="shared" si="1"/>
        <v>110</v>
      </c>
      <c r="K5" s="158">
        <f t="shared" si="1"/>
        <v>111</v>
      </c>
      <c r="L5" s="158">
        <f t="shared" si="1"/>
        <v>113</v>
      </c>
      <c r="M5" s="158">
        <f t="shared" si="1"/>
        <v>114</v>
      </c>
      <c r="N5" s="158">
        <f t="shared" si="1"/>
        <v>115</v>
      </c>
      <c r="O5" s="158">
        <f t="shared" si="1"/>
        <v>117</v>
      </c>
      <c r="P5" s="158">
        <f t="shared" si="1"/>
        <v>118</v>
      </c>
      <c r="Q5" s="158">
        <f t="shared" si="1"/>
        <v>120</v>
      </c>
      <c r="R5" s="158">
        <f t="shared" si="1"/>
        <v>121</v>
      </c>
      <c r="S5" s="158">
        <f t="shared" si="1"/>
        <v>123</v>
      </c>
      <c r="T5" s="158">
        <f t="shared" si="1"/>
        <v>124</v>
      </c>
      <c r="U5" s="158">
        <f t="shared" si="1"/>
        <v>126</v>
      </c>
      <c r="V5" s="158">
        <f t="shared" si="1"/>
        <v>127</v>
      </c>
      <c r="W5" s="158">
        <f t="shared" si="1"/>
        <v>129</v>
      </c>
      <c r="X5" s="158">
        <f t="shared" si="1"/>
        <v>130</v>
      </c>
      <c r="Y5" s="158">
        <f t="shared" si="1"/>
        <v>132</v>
      </c>
      <c r="Z5" s="158">
        <f t="shared" si="1"/>
        <v>133</v>
      </c>
      <c r="AA5" s="158">
        <f t="shared" si="1"/>
        <v>135</v>
      </c>
      <c r="AB5" s="158">
        <f t="shared" si="1"/>
        <v>137</v>
      </c>
      <c r="AC5" s="158">
        <f t="shared" si="1"/>
        <v>138</v>
      </c>
      <c r="AD5" s="158">
        <f t="shared" si="1"/>
        <v>140</v>
      </c>
      <c r="AE5" s="158">
        <f t="shared" si="1"/>
        <v>142</v>
      </c>
      <c r="AF5" s="158">
        <f t="shared" si="1"/>
        <v>143</v>
      </c>
      <c r="AG5" s="158">
        <f t="shared" si="1"/>
        <v>145</v>
      </c>
      <c r="AH5" s="158">
        <f t="shared" si="1"/>
        <v>147</v>
      </c>
      <c r="AI5" s="158">
        <f t="shared" si="1"/>
        <v>149</v>
      </c>
      <c r="AJ5" s="158">
        <f t="shared" si="1"/>
        <v>150</v>
      </c>
      <c r="AK5" s="158">
        <f t="shared" si="1"/>
        <v>152</v>
      </c>
      <c r="AL5" s="158">
        <f t="shared" si="1"/>
        <v>154</v>
      </c>
      <c r="AM5" s="158">
        <f t="shared" si="1"/>
        <v>156</v>
      </c>
      <c r="AN5" s="158">
        <f t="shared" si="1"/>
        <v>158</v>
      </c>
      <c r="AO5" s="158">
        <f t="shared" si="1"/>
        <v>160</v>
      </c>
      <c r="AP5" s="158">
        <f t="shared" si="1"/>
        <v>162</v>
      </c>
      <c r="AQ5" s="158">
        <f t="shared" si="1"/>
        <v>164</v>
      </c>
      <c r="AR5" s="158">
        <f t="shared" si="1"/>
        <v>165</v>
      </c>
      <c r="AS5" s="158">
        <f t="shared" si="1"/>
        <v>167</v>
      </c>
      <c r="AT5" s="158">
        <f t="shared" si="1"/>
        <v>169</v>
      </c>
      <c r="AU5" s="158">
        <f t="shared" si="1"/>
        <v>172</v>
      </c>
      <c r="AV5" s="158">
        <f t="shared" si="1"/>
        <v>174</v>
      </c>
      <c r="AW5" s="158">
        <f t="shared" si="1"/>
        <v>176</v>
      </c>
      <c r="AX5" s="158">
        <f t="shared" si="1"/>
        <v>178</v>
      </c>
      <c r="AY5" s="158">
        <f t="shared" si="1"/>
        <v>180</v>
      </c>
      <c r="AZ5" s="158">
        <f t="shared" si="1"/>
        <v>182</v>
      </c>
      <c r="BA5" s="158">
        <f t="shared" si="1"/>
        <v>184</v>
      </c>
      <c r="BB5" s="158">
        <f t="shared" si="1"/>
        <v>187</v>
      </c>
      <c r="BC5" s="158">
        <f t="shared" si="1"/>
        <v>189</v>
      </c>
      <c r="BD5" s="158">
        <f t="shared" si="1"/>
        <v>191</v>
      </c>
      <c r="BE5" s="158">
        <f t="shared" si="1"/>
        <v>193</v>
      </c>
      <c r="BF5" s="158">
        <f t="shared" si="1"/>
        <v>196</v>
      </c>
      <c r="BG5" s="158">
        <f t="shared" si="1"/>
        <v>198</v>
      </c>
      <c r="BH5" s="158">
        <f t="shared" si="1"/>
        <v>200</v>
      </c>
      <c r="BI5" s="158">
        <f t="shared" si="1"/>
        <v>203</v>
      </c>
      <c r="BJ5" s="158">
        <f t="shared" si="1"/>
        <v>205</v>
      </c>
      <c r="BK5" s="158">
        <f t="shared" si="1"/>
        <v>208</v>
      </c>
      <c r="BL5" s="158">
        <f t="shared" si="1"/>
        <v>210</v>
      </c>
      <c r="BM5" s="158">
        <f t="shared" si="1"/>
        <v>213</v>
      </c>
      <c r="BN5" s="158">
        <f t="shared" si="1"/>
        <v>215</v>
      </c>
      <c r="BO5" s="158">
        <f t="shared" ref="BO5:DZ5" si="2">ROUND(100*POWER(10,BO2/192),0)</f>
        <v>218</v>
      </c>
      <c r="BP5" s="158">
        <f t="shared" si="2"/>
        <v>221</v>
      </c>
      <c r="BQ5" s="158">
        <f t="shared" si="2"/>
        <v>223</v>
      </c>
      <c r="BR5" s="158">
        <f t="shared" si="2"/>
        <v>226</v>
      </c>
      <c r="BS5" s="158">
        <f t="shared" si="2"/>
        <v>229</v>
      </c>
      <c r="BT5" s="158">
        <f t="shared" si="2"/>
        <v>232</v>
      </c>
      <c r="BU5" s="158">
        <f t="shared" si="2"/>
        <v>234</v>
      </c>
      <c r="BV5" s="158">
        <f t="shared" si="2"/>
        <v>237</v>
      </c>
      <c r="BW5" s="158">
        <f t="shared" si="2"/>
        <v>240</v>
      </c>
      <c r="BX5" s="158">
        <f t="shared" si="2"/>
        <v>243</v>
      </c>
      <c r="BY5" s="158">
        <f t="shared" si="2"/>
        <v>246</v>
      </c>
      <c r="BZ5" s="158">
        <f t="shared" si="2"/>
        <v>249</v>
      </c>
      <c r="CA5" s="158">
        <f t="shared" si="2"/>
        <v>252</v>
      </c>
      <c r="CB5" s="158">
        <f t="shared" si="2"/>
        <v>255</v>
      </c>
      <c r="CC5" s="158">
        <f t="shared" si="2"/>
        <v>258</v>
      </c>
      <c r="CD5" s="158">
        <f t="shared" si="2"/>
        <v>261</v>
      </c>
      <c r="CE5" s="158">
        <f t="shared" si="2"/>
        <v>264</v>
      </c>
      <c r="CF5" s="158">
        <f t="shared" si="2"/>
        <v>267</v>
      </c>
      <c r="CG5" s="158">
        <f t="shared" si="2"/>
        <v>271</v>
      </c>
      <c r="CH5" s="158">
        <f t="shared" si="2"/>
        <v>274</v>
      </c>
      <c r="CI5" s="158">
        <f t="shared" si="2"/>
        <v>277</v>
      </c>
      <c r="CJ5" s="158">
        <f t="shared" si="2"/>
        <v>280</v>
      </c>
      <c r="CK5" s="158">
        <f t="shared" si="2"/>
        <v>284</v>
      </c>
      <c r="CL5" s="158">
        <f t="shared" si="2"/>
        <v>287</v>
      </c>
      <c r="CM5" s="158">
        <f t="shared" si="2"/>
        <v>291</v>
      </c>
      <c r="CN5" s="158">
        <f t="shared" si="2"/>
        <v>294</v>
      </c>
      <c r="CO5" s="158">
        <f t="shared" si="2"/>
        <v>298</v>
      </c>
      <c r="CP5" s="158">
        <f t="shared" si="2"/>
        <v>301</v>
      </c>
      <c r="CQ5" s="158">
        <f t="shared" si="2"/>
        <v>305</v>
      </c>
      <c r="CR5" s="158">
        <f t="shared" si="2"/>
        <v>309</v>
      </c>
      <c r="CS5" s="158">
        <f t="shared" si="2"/>
        <v>312</v>
      </c>
      <c r="CT5" s="158">
        <f t="shared" si="2"/>
        <v>316</v>
      </c>
      <c r="CU5" s="158">
        <f t="shared" si="2"/>
        <v>320</v>
      </c>
      <c r="CV5" s="158">
        <f t="shared" si="2"/>
        <v>324</v>
      </c>
      <c r="CW5" s="158">
        <f t="shared" si="2"/>
        <v>328</v>
      </c>
      <c r="CX5" s="158">
        <f t="shared" si="2"/>
        <v>332</v>
      </c>
      <c r="CY5" s="158">
        <f t="shared" si="2"/>
        <v>336</v>
      </c>
      <c r="CZ5" s="158">
        <f t="shared" si="2"/>
        <v>340</v>
      </c>
      <c r="DA5" s="158">
        <f t="shared" si="2"/>
        <v>344</v>
      </c>
      <c r="DB5" s="158">
        <f t="shared" si="2"/>
        <v>348</v>
      </c>
      <c r="DC5" s="158">
        <f t="shared" si="2"/>
        <v>352</v>
      </c>
      <c r="DD5" s="158">
        <f t="shared" si="2"/>
        <v>357</v>
      </c>
      <c r="DE5" s="158">
        <f t="shared" si="2"/>
        <v>361</v>
      </c>
      <c r="DF5" s="158">
        <f t="shared" si="2"/>
        <v>365</v>
      </c>
      <c r="DG5" s="158">
        <f t="shared" si="2"/>
        <v>370</v>
      </c>
      <c r="DH5" s="158">
        <f t="shared" si="2"/>
        <v>374</v>
      </c>
      <c r="DI5" s="158">
        <f t="shared" si="2"/>
        <v>379</v>
      </c>
      <c r="DJ5" s="158">
        <f t="shared" si="2"/>
        <v>383</v>
      </c>
      <c r="DK5" s="158">
        <f t="shared" si="2"/>
        <v>388</v>
      </c>
      <c r="DL5" s="158">
        <f t="shared" si="2"/>
        <v>392</v>
      </c>
      <c r="DM5" s="158">
        <f t="shared" si="2"/>
        <v>397</v>
      </c>
      <c r="DN5" s="158">
        <f t="shared" si="2"/>
        <v>402</v>
      </c>
      <c r="DO5" s="158">
        <f t="shared" si="2"/>
        <v>407</v>
      </c>
      <c r="DP5" s="158">
        <f t="shared" si="2"/>
        <v>412</v>
      </c>
      <c r="DQ5" s="158">
        <f t="shared" si="2"/>
        <v>417</v>
      </c>
      <c r="DR5" s="158">
        <f t="shared" si="2"/>
        <v>422</v>
      </c>
      <c r="DS5" s="158">
        <f t="shared" si="2"/>
        <v>427</v>
      </c>
      <c r="DT5" s="158">
        <f t="shared" si="2"/>
        <v>432</v>
      </c>
      <c r="DU5" s="158">
        <f t="shared" si="2"/>
        <v>437</v>
      </c>
      <c r="DV5" s="158">
        <f t="shared" si="2"/>
        <v>442</v>
      </c>
      <c r="DW5" s="158">
        <f t="shared" si="2"/>
        <v>448</v>
      </c>
      <c r="DX5" s="158">
        <f t="shared" si="2"/>
        <v>453</v>
      </c>
      <c r="DY5" s="158">
        <f t="shared" si="2"/>
        <v>459</v>
      </c>
      <c r="DZ5" s="158">
        <f t="shared" si="2"/>
        <v>464</v>
      </c>
      <c r="EA5" s="158">
        <f t="shared" ref="EA5:GL5" si="3">ROUND(100*POWER(10,EA2/192),0)</f>
        <v>470</v>
      </c>
      <c r="EB5" s="158">
        <f t="shared" si="3"/>
        <v>475</v>
      </c>
      <c r="EC5" s="158">
        <f t="shared" si="3"/>
        <v>481</v>
      </c>
      <c r="ED5" s="158">
        <f t="shared" si="3"/>
        <v>487</v>
      </c>
      <c r="EE5" s="158">
        <f t="shared" si="3"/>
        <v>493</v>
      </c>
      <c r="EF5" s="158">
        <f t="shared" si="3"/>
        <v>499</v>
      </c>
      <c r="EG5" s="158">
        <f t="shared" si="3"/>
        <v>505</v>
      </c>
      <c r="EH5" s="158">
        <f t="shared" si="3"/>
        <v>511</v>
      </c>
      <c r="EI5" s="158">
        <f t="shared" si="3"/>
        <v>517</v>
      </c>
      <c r="EJ5" s="158">
        <f t="shared" si="3"/>
        <v>523</v>
      </c>
      <c r="EK5" s="158">
        <f t="shared" si="3"/>
        <v>530</v>
      </c>
      <c r="EL5" s="158">
        <f t="shared" si="3"/>
        <v>536</v>
      </c>
      <c r="EM5" s="158">
        <f t="shared" si="3"/>
        <v>542</v>
      </c>
      <c r="EN5" s="158">
        <f t="shared" si="3"/>
        <v>549</v>
      </c>
      <c r="EO5" s="158">
        <f t="shared" si="3"/>
        <v>556</v>
      </c>
      <c r="EP5" s="158">
        <f t="shared" si="3"/>
        <v>562</v>
      </c>
      <c r="EQ5" s="158">
        <f t="shared" si="3"/>
        <v>569</v>
      </c>
      <c r="ER5" s="158">
        <f t="shared" si="3"/>
        <v>576</v>
      </c>
      <c r="ES5" s="158">
        <f t="shared" si="3"/>
        <v>583</v>
      </c>
      <c r="ET5" s="158">
        <f t="shared" si="3"/>
        <v>590</v>
      </c>
      <c r="EU5" s="158">
        <f t="shared" si="3"/>
        <v>597</v>
      </c>
      <c r="EV5" s="158">
        <f t="shared" si="3"/>
        <v>604</v>
      </c>
      <c r="EW5" s="158">
        <f t="shared" si="3"/>
        <v>612</v>
      </c>
      <c r="EX5" s="158">
        <f t="shared" si="3"/>
        <v>619</v>
      </c>
      <c r="EY5" s="158">
        <f t="shared" si="3"/>
        <v>626</v>
      </c>
      <c r="EZ5" s="158">
        <f t="shared" si="3"/>
        <v>634</v>
      </c>
      <c r="FA5" s="158">
        <f t="shared" si="3"/>
        <v>642</v>
      </c>
      <c r="FB5" s="158">
        <f t="shared" si="3"/>
        <v>649</v>
      </c>
      <c r="FC5" s="158">
        <f t="shared" si="3"/>
        <v>657</v>
      </c>
      <c r="FD5" s="158">
        <f t="shared" si="3"/>
        <v>665</v>
      </c>
      <c r="FE5" s="158">
        <f t="shared" si="3"/>
        <v>673</v>
      </c>
      <c r="FF5" s="158">
        <f t="shared" si="3"/>
        <v>681</v>
      </c>
      <c r="FG5" s="158">
        <f t="shared" si="3"/>
        <v>690</v>
      </c>
      <c r="FH5" s="158">
        <f t="shared" si="3"/>
        <v>698</v>
      </c>
      <c r="FI5" s="158">
        <f t="shared" si="3"/>
        <v>706</v>
      </c>
      <c r="FJ5" s="158">
        <f t="shared" si="3"/>
        <v>715</v>
      </c>
      <c r="FK5" s="158">
        <f t="shared" si="3"/>
        <v>723</v>
      </c>
      <c r="FL5" s="158">
        <f t="shared" si="3"/>
        <v>732</v>
      </c>
      <c r="FM5" s="158">
        <f t="shared" si="3"/>
        <v>741</v>
      </c>
      <c r="FN5" s="158">
        <f t="shared" si="3"/>
        <v>750</v>
      </c>
      <c r="FO5" s="158">
        <f t="shared" si="3"/>
        <v>759</v>
      </c>
      <c r="FP5" s="158">
        <f t="shared" si="3"/>
        <v>768</v>
      </c>
      <c r="FQ5" s="158">
        <f t="shared" si="3"/>
        <v>777</v>
      </c>
      <c r="FR5" s="158">
        <f t="shared" si="3"/>
        <v>787</v>
      </c>
      <c r="FS5" s="158">
        <f t="shared" si="3"/>
        <v>796</v>
      </c>
      <c r="FT5" s="158">
        <f t="shared" si="3"/>
        <v>806</v>
      </c>
      <c r="FU5" s="158">
        <f t="shared" si="3"/>
        <v>816</v>
      </c>
      <c r="FV5" s="158">
        <f t="shared" si="3"/>
        <v>825</v>
      </c>
      <c r="FW5" s="158">
        <f t="shared" si="3"/>
        <v>835</v>
      </c>
      <c r="FX5" s="158">
        <f t="shared" si="3"/>
        <v>845</v>
      </c>
      <c r="FY5" s="158">
        <f t="shared" si="3"/>
        <v>856</v>
      </c>
      <c r="FZ5" s="158">
        <f t="shared" si="3"/>
        <v>866</v>
      </c>
      <c r="GA5" s="158">
        <f t="shared" si="3"/>
        <v>876</v>
      </c>
      <c r="GB5" s="158">
        <f t="shared" si="3"/>
        <v>887</v>
      </c>
      <c r="GC5" s="158">
        <f t="shared" si="3"/>
        <v>898</v>
      </c>
      <c r="GD5" s="158">
        <f t="shared" si="3"/>
        <v>909</v>
      </c>
      <c r="GE5" s="158">
        <f t="shared" si="3"/>
        <v>919</v>
      </c>
      <c r="GF5" s="158">
        <f t="shared" si="3"/>
        <v>931</v>
      </c>
      <c r="GG5" s="158">
        <f t="shared" si="3"/>
        <v>942</v>
      </c>
      <c r="GH5" s="158">
        <f t="shared" si="3"/>
        <v>953</v>
      </c>
      <c r="GI5" s="158">
        <f t="shared" si="3"/>
        <v>965</v>
      </c>
      <c r="GJ5" s="158">
        <f t="shared" si="3"/>
        <v>976</v>
      </c>
      <c r="GK5" s="158">
        <f t="shared" si="3"/>
        <v>988</v>
      </c>
      <c r="GL5" s="158">
        <f t="shared" si="3"/>
        <v>1000</v>
      </c>
    </row>
    <row r="6" spans="1:194" hidden="1" x14ac:dyDescent="0.25">
      <c r="A6" s="157" t="s">
        <v>157</v>
      </c>
      <c r="B6" s="156">
        <f>IF(MOD(B2,192/$A$7)=0,B5,9999)</f>
        <v>100</v>
      </c>
      <c r="C6" s="156">
        <f t="shared" ref="C6:BN6" si="4">IF(MOD(C2,192/$A$7)=0,C5,9999)</f>
        <v>9999</v>
      </c>
      <c r="D6" s="156">
        <f t="shared" si="4"/>
        <v>9999</v>
      </c>
      <c r="E6" s="156">
        <f t="shared" si="4"/>
        <v>9999</v>
      </c>
      <c r="F6" s="156">
        <f t="shared" si="4"/>
        <v>105</v>
      </c>
      <c r="G6" s="156">
        <f t="shared" si="4"/>
        <v>9999</v>
      </c>
      <c r="H6" s="156">
        <f t="shared" si="4"/>
        <v>9999</v>
      </c>
      <c r="I6" s="156">
        <f t="shared" si="4"/>
        <v>9999</v>
      </c>
      <c r="J6" s="156">
        <f t="shared" si="4"/>
        <v>110</v>
      </c>
      <c r="K6" s="156">
        <f t="shared" si="4"/>
        <v>9999</v>
      </c>
      <c r="L6" s="156">
        <f t="shared" si="4"/>
        <v>9999</v>
      </c>
      <c r="M6" s="156">
        <f t="shared" si="4"/>
        <v>9999</v>
      </c>
      <c r="N6" s="156">
        <f t="shared" si="4"/>
        <v>115</v>
      </c>
      <c r="O6" s="156">
        <f t="shared" si="4"/>
        <v>9999</v>
      </c>
      <c r="P6" s="156">
        <f t="shared" si="4"/>
        <v>9999</v>
      </c>
      <c r="Q6" s="156">
        <f t="shared" si="4"/>
        <v>9999</v>
      </c>
      <c r="R6" s="156">
        <f t="shared" si="4"/>
        <v>121</v>
      </c>
      <c r="S6" s="156">
        <f t="shared" si="4"/>
        <v>9999</v>
      </c>
      <c r="T6" s="156">
        <f t="shared" si="4"/>
        <v>9999</v>
      </c>
      <c r="U6" s="156">
        <f t="shared" si="4"/>
        <v>9999</v>
      </c>
      <c r="V6" s="156">
        <f t="shared" si="4"/>
        <v>127</v>
      </c>
      <c r="W6" s="156">
        <f t="shared" si="4"/>
        <v>9999</v>
      </c>
      <c r="X6" s="156">
        <f t="shared" si="4"/>
        <v>9999</v>
      </c>
      <c r="Y6" s="156">
        <f t="shared" si="4"/>
        <v>9999</v>
      </c>
      <c r="Z6" s="156">
        <f t="shared" si="4"/>
        <v>133</v>
      </c>
      <c r="AA6" s="156">
        <f t="shared" si="4"/>
        <v>9999</v>
      </c>
      <c r="AB6" s="156">
        <f t="shared" si="4"/>
        <v>9999</v>
      </c>
      <c r="AC6" s="156">
        <f t="shared" si="4"/>
        <v>9999</v>
      </c>
      <c r="AD6" s="156">
        <f t="shared" si="4"/>
        <v>140</v>
      </c>
      <c r="AE6" s="156">
        <f t="shared" si="4"/>
        <v>9999</v>
      </c>
      <c r="AF6" s="156">
        <f t="shared" si="4"/>
        <v>9999</v>
      </c>
      <c r="AG6" s="156">
        <f t="shared" si="4"/>
        <v>9999</v>
      </c>
      <c r="AH6" s="156">
        <f t="shared" si="4"/>
        <v>147</v>
      </c>
      <c r="AI6" s="156">
        <f t="shared" si="4"/>
        <v>9999</v>
      </c>
      <c r="AJ6" s="156">
        <f t="shared" si="4"/>
        <v>9999</v>
      </c>
      <c r="AK6" s="156">
        <f t="shared" si="4"/>
        <v>9999</v>
      </c>
      <c r="AL6" s="156">
        <f t="shared" si="4"/>
        <v>154</v>
      </c>
      <c r="AM6" s="156">
        <f t="shared" si="4"/>
        <v>9999</v>
      </c>
      <c r="AN6" s="156">
        <f t="shared" si="4"/>
        <v>9999</v>
      </c>
      <c r="AO6" s="156">
        <f t="shared" si="4"/>
        <v>9999</v>
      </c>
      <c r="AP6" s="156">
        <f t="shared" si="4"/>
        <v>162</v>
      </c>
      <c r="AQ6" s="156">
        <f t="shared" si="4"/>
        <v>9999</v>
      </c>
      <c r="AR6" s="156">
        <f t="shared" si="4"/>
        <v>9999</v>
      </c>
      <c r="AS6" s="156">
        <f t="shared" si="4"/>
        <v>9999</v>
      </c>
      <c r="AT6" s="156">
        <f t="shared" si="4"/>
        <v>169</v>
      </c>
      <c r="AU6" s="156">
        <f t="shared" si="4"/>
        <v>9999</v>
      </c>
      <c r="AV6" s="156">
        <f t="shared" si="4"/>
        <v>9999</v>
      </c>
      <c r="AW6" s="156">
        <f t="shared" si="4"/>
        <v>9999</v>
      </c>
      <c r="AX6" s="156">
        <f t="shared" si="4"/>
        <v>178</v>
      </c>
      <c r="AY6" s="156">
        <f t="shared" si="4"/>
        <v>9999</v>
      </c>
      <c r="AZ6" s="156">
        <f t="shared" si="4"/>
        <v>9999</v>
      </c>
      <c r="BA6" s="156">
        <f t="shared" si="4"/>
        <v>9999</v>
      </c>
      <c r="BB6" s="156">
        <f t="shared" si="4"/>
        <v>187</v>
      </c>
      <c r="BC6" s="156">
        <f t="shared" si="4"/>
        <v>9999</v>
      </c>
      <c r="BD6" s="156">
        <f t="shared" si="4"/>
        <v>9999</v>
      </c>
      <c r="BE6" s="156">
        <f t="shared" si="4"/>
        <v>9999</v>
      </c>
      <c r="BF6" s="156">
        <f t="shared" si="4"/>
        <v>196</v>
      </c>
      <c r="BG6" s="156">
        <f t="shared" si="4"/>
        <v>9999</v>
      </c>
      <c r="BH6" s="156">
        <f t="shared" si="4"/>
        <v>9999</v>
      </c>
      <c r="BI6" s="156">
        <f t="shared" si="4"/>
        <v>9999</v>
      </c>
      <c r="BJ6" s="156">
        <f t="shared" si="4"/>
        <v>205</v>
      </c>
      <c r="BK6" s="156">
        <f t="shared" si="4"/>
        <v>9999</v>
      </c>
      <c r="BL6" s="156">
        <f t="shared" si="4"/>
        <v>9999</v>
      </c>
      <c r="BM6" s="156">
        <f t="shared" si="4"/>
        <v>9999</v>
      </c>
      <c r="BN6" s="156">
        <f t="shared" si="4"/>
        <v>215</v>
      </c>
      <c r="BO6" s="156">
        <f t="shared" ref="BO6:DZ6" si="5">IF(MOD(BO2,192/$A$7)=0,BO5,9999)</f>
        <v>9999</v>
      </c>
      <c r="BP6" s="156">
        <f t="shared" si="5"/>
        <v>9999</v>
      </c>
      <c r="BQ6" s="156">
        <f t="shared" si="5"/>
        <v>9999</v>
      </c>
      <c r="BR6" s="156">
        <f t="shared" si="5"/>
        <v>226</v>
      </c>
      <c r="BS6" s="156">
        <f t="shared" si="5"/>
        <v>9999</v>
      </c>
      <c r="BT6" s="156">
        <f t="shared" si="5"/>
        <v>9999</v>
      </c>
      <c r="BU6" s="156">
        <f t="shared" si="5"/>
        <v>9999</v>
      </c>
      <c r="BV6" s="156">
        <f t="shared" si="5"/>
        <v>237</v>
      </c>
      <c r="BW6" s="156">
        <f t="shared" si="5"/>
        <v>9999</v>
      </c>
      <c r="BX6" s="156">
        <f t="shared" si="5"/>
        <v>9999</v>
      </c>
      <c r="BY6" s="156">
        <f t="shared" si="5"/>
        <v>9999</v>
      </c>
      <c r="BZ6" s="156">
        <f t="shared" si="5"/>
        <v>249</v>
      </c>
      <c r="CA6" s="156">
        <f t="shared" si="5"/>
        <v>9999</v>
      </c>
      <c r="CB6" s="156">
        <f t="shared" si="5"/>
        <v>9999</v>
      </c>
      <c r="CC6" s="156">
        <f t="shared" si="5"/>
        <v>9999</v>
      </c>
      <c r="CD6" s="156">
        <f t="shared" si="5"/>
        <v>261</v>
      </c>
      <c r="CE6" s="156">
        <f t="shared" si="5"/>
        <v>9999</v>
      </c>
      <c r="CF6" s="156">
        <f t="shared" si="5"/>
        <v>9999</v>
      </c>
      <c r="CG6" s="156">
        <f t="shared" si="5"/>
        <v>9999</v>
      </c>
      <c r="CH6" s="156">
        <f t="shared" si="5"/>
        <v>274</v>
      </c>
      <c r="CI6" s="156">
        <f t="shared" si="5"/>
        <v>9999</v>
      </c>
      <c r="CJ6" s="156">
        <f t="shared" si="5"/>
        <v>9999</v>
      </c>
      <c r="CK6" s="156">
        <f t="shared" si="5"/>
        <v>9999</v>
      </c>
      <c r="CL6" s="156">
        <f t="shared" si="5"/>
        <v>287</v>
      </c>
      <c r="CM6" s="156">
        <f t="shared" si="5"/>
        <v>9999</v>
      </c>
      <c r="CN6" s="156">
        <f t="shared" si="5"/>
        <v>9999</v>
      </c>
      <c r="CO6" s="156">
        <f t="shared" si="5"/>
        <v>9999</v>
      </c>
      <c r="CP6" s="156">
        <f t="shared" si="5"/>
        <v>301</v>
      </c>
      <c r="CQ6" s="156">
        <f t="shared" si="5"/>
        <v>9999</v>
      </c>
      <c r="CR6" s="156">
        <f t="shared" si="5"/>
        <v>9999</v>
      </c>
      <c r="CS6" s="156">
        <f t="shared" si="5"/>
        <v>9999</v>
      </c>
      <c r="CT6" s="156">
        <f t="shared" si="5"/>
        <v>316</v>
      </c>
      <c r="CU6" s="156">
        <f t="shared" si="5"/>
        <v>9999</v>
      </c>
      <c r="CV6" s="156">
        <f t="shared" si="5"/>
        <v>9999</v>
      </c>
      <c r="CW6" s="156">
        <f t="shared" si="5"/>
        <v>9999</v>
      </c>
      <c r="CX6" s="156">
        <f t="shared" si="5"/>
        <v>332</v>
      </c>
      <c r="CY6" s="156">
        <f t="shared" si="5"/>
        <v>9999</v>
      </c>
      <c r="CZ6" s="156">
        <f t="shared" si="5"/>
        <v>9999</v>
      </c>
      <c r="DA6" s="156">
        <f t="shared" si="5"/>
        <v>9999</v>
      </c>
      <c r="DB6" s="156">
        <f t="shared" si="5"/>
        <v>348</v>
      </c>
      <c r="DC6" s="156">
        <f t="shared" si="5"/>
        <v>9999</v>
      </c>
      <c r="DD6" s="156">
        <f t="shared" si="5"/>
        <v>9999</v>
      </c>
      <c r="DE6" s="156">
        <f t="shared" si="5"/>
        <v>9999</v>
      </c>
      <c r="DF6" s="156">
        <f t="shared" si="5"/>
        <v>365</v>
      </c>
      <c r="DG6" s="156">
        <f t="shared" si="5"/>
        <v>9999</v>
      </c>
      <c r="DH6" s="156">
        <f t="shared" si="5"/>
        <v>9999</v>
      </c>
      <c r="DI6" s="156">
        <f t="shared" si="5"/>
        <v>9999</v>
      </c>
      <c r="DJ6" s="156">
        <f t="shared" si="5"/>
        <v>383</v>
      </c>
      <c r="DK6" s="156">
        <f t="shared" si="5"/>
        <v>9999</v>
      </c>
      <c r="DL6" s="156">
        <f t="shared" si="5"/>
        <v>9999</v>
      </c>
      <c r="DM6" s="156">
        <f t="shared" si="5"/>
        <v>9999</v>
      </c>
      <c r="DN6" s="156">
        <f t="shared" si="5"/>
        <v>402</v>
      </c>
      <c r="DO6" s="156">
        <f t="shared" si="5"/>
        <v>9999</v>
      </c>
      <c r="DP6" s="156">
        <f t="shared" si="5"/>
        <v>9999</v>
      </c>
      <c r="DQ6" s="156">
        <f t="shared" si="5"/>
        <v>9999</v>
      </c>
      <c r="DR6" s="156">
        <f t="shared" si="5"/>
        <v>422</v>
      </c>
      <c r="DS6" s="156">
        <f t="shared" si="5"/>
        <v>9999</v>
      </c>
      <c r="DT6" s="156">
        <f t="shared" si="5"/>
        <v>9999</v>
      </c>
      <c r="DU6" s="156">
        <f t="shared" si="5"/>
        <v>9999</v>
      </c>
      <c r="DV6" s="156">
        <f t="shared" si="5"/>
        <v>442</v>
      </c>
      <c r="DW6" s="156">
        <f t="shared" si="5"/>
        <v>9999</v>
      </c>
      <c r="DX6" s="156">
        <f t="shared" si="5"/>
        <v>9999</v>
      </c>
      <c r="DY6" s="156">
        <f t="shared" si="5"/>
        <v>9999</v>
      </c>
      <c r="DZ6" s="156">
        <f t="shared" si="5"/>
        <v>464</v>
      </c>
      <c r="EA6" s="156">
        <f t="shared" ref="EA6:GL6" si="6">IF(MOD(EA2,192/$A$7)=0,EA5,9999)</f>
        <v>9999</v>
      </c>
      <c r="EB6" s="156">
        <f t="shared" si="6"/>
        <v>9999</v>
      </c>
      <c r="EC6" s="156">
        <f t="shared" si="6"/>
        <v>9999</v>
      </c>
      <c r="ED6" s="156">
        <f t="shared" si="6"/>
        <v>487</v>
      </c>
      <c r="EE6" s="156">
        <f t="shared" si="6"/>
        <v>9999</v>
      </c>
      <c r="EF6" s="156">
        <f t="shared" si="6"/>
        <v>9999</v>
      </c>
      <c r="EG6" s="156">
        <f t="shared" si="6"/>
        <v>9999</v>
      </c>
      <c r="EH6" s="156">
        <f t="shared" si="6"/>
        <v>511</v>
      </c>
      <c r="EI6" s="156">
        <f t="shared" si="6"/>
        <v>9999</v>
      </c>
      <c r="EJ6" s="156">
        <f t="shared" si="6"/>
        <v>9999</v>
      </c>
      <c r="EK6" s="156">
        <f t="shared" si="6"/>
        <v>9999</v>
      </c>
      <c r="EL6" s="156">
        <f t="shared" si="6"/>
        <v>536</v>
      </c>
      <c r="EM6" s="156">
        <f t="shared" si="6"/>
        <v>9999</v>
      </c>
      <c r="EN6" s="156">
        <f t="shared" si="6"/>
        <v>9999</v>
      </c>
      <c r="EO6" s="156">
        <f t="shared" si="6"/>
        <v>9999</v>
      </c>
      <c r="EP6" s="156">
        <f t="shared" si="6"/>
        <v>562</v>
      </c>
      <c r="EQ6" s="156">
        <f t="shared" si="6"/>
        <v>9999</v>
      </c>
      <c r="ER6" s="156">
        <f t="shared" si="6"/>
        <v>9999</v>
      </c>
      <c r="ES6" s="156">
        <f t="shared" si="6"/>
        <v>9999</v>
      </c>
      <c r="ET6" s="156">
        <f t="shared" si="6"/>
        <v>590</v>
      </c>
      <c r="EU6" s="156">
        <f t="shared" si="6"/>
        <v>9999</v>
      </c>
      <c r="EV6" s="156">
        <f t="shared" si="6"/>
        <v>9999</v>
      </c>
      <c r="EW6" s="156">
        <f t="shared" si="6"/>
        <v>9999</v>
      </c>
      <c r="EX6" s="156">
        <f t="shared" si="6"/>
        <v>619</v>
      </c>
      <c r="EY6" s="156">
        <f t="shared" si="6"/>
        <v>9999</v>
      </c>
      <c r="EZ6" s="156">
        <f t="shared" si="6"/>
        <v>9999</v>
      </c>
      <c r="FA6" s="156">
        <f t="shared" si="6"/>
        <v>9999</v>
      </c>
      <c r="FB6" s="156">
        <f t="shared" si="6"/>
        <v>649</v>
      </c>
      <c r="FC6" s="156">
        <f t="shared" si="6"/>
        <v>9999</v>
      </c>
      <c r="FD6" s="156">
        <f t="shared" si="6"/>
        <v>9999</v>
      </c>
      <c r="FE6" s="156">
        <f t="shared" si="6"/>
        <v>9999</v>
      </c>
      <c r="FF6" s="156">
        <f t="shared" si="6"/>
        <v>681</v>
      </c>
      <c r="FG6" s="156">
        <f t="shared" si="6"/>
        <v>9999</v>
      </c>
      <c r="FH6" s="156">
        <f t="shared" si="6"/>
        <v>9999</v>
      </c>
      <c r="FI6" s="156">
        <f t="shared" si="6"/>
        <v>9999</v>
      </c>
      <c r="FJ6" s="156">
        <f t="shared" si="6"/>
        <v>715</v>
      </c>
      <c r="FK6" s="156">
        <f t="shared" si="6"/>
        <v>9999</v>
      </c>
      <c r="FL6" s="156">
        <f t="shared" si="6"/>
        <v>9999</v>
      </c>
      <c r="FM6" s="156">
        <f t="shared" si="6"/>
        <v>9999</v>
      </c>
      <c r="FN6" s="156">
        <f t="shared" si="6"/>
        <v>750</v>
      </c>
      <c r="FO6" s="156">
        <f t="shared" si="6"/>
        <v>9999</v>
      </c>
      <c r="FP6" s="156">
        <f t="shared" si="6"/>
        <v>9999</v>
      </c>
      <c r="FQ6" s="156">
        <f t="shared" si="6"/>
        <v>9999</v>
      </c>
      <c r="FR6" s="156">
        <f t="shared" si="6"/>
        <v>787</v>
      </c>
      <c r="FS6" s="156">
        <f t="shared" si="6"/>
        <v>9999</v>
      </c>
      <c r="FT6" s="156">
        <f t="shared" si="6"/>
        <v>9999</v>
      </c>
      <c r="FU6" s="156">
        <f t="shared" si="6"/>
        <v>9999</v>
      </c>
      <c r="FV6" s="156">
        <f t="shared" si="6"/>
        <v>825</v>
      </c>
      <c r="FW6" s="156">
        <f t="shared" si="6"/>
        <v>9999</v>
      </c>
      <c r="FX6" s="156">
        <f t="shared" si="6"/>
        <v>9999</v>
      </c>
      <c r="FY6" s="156">
        <f t="shared" si="6"/>
        <v>9999</v>
      </c>
      <c r="FZ6" s="156">
        <f t="shared" si="6"/>
        <v>866</v>
      </c>
      <c r="GA6" s="156">
        <f t="shared" si="6"/>
        <v>9999</v>
      </c>
      <c r="GB6" s="156">
        <f t="shared" si="6"/>
        <v>9999</v>
      </c>
      <c r="GC6" s="156">
        <f t="shared" si="6"/>
        <v>9999</v>
      </c>
      <c r="GD6" s="156">
        <f t="shared" si="6"/>
        <v>909</v>
      </c>
      <c r="GE6" s="156">
        <f t="shared" si="6"/>
        <v>9999</v>
      </c>
      <c r="GF6" s="156">
        <f t="shared" si="6"/>
        <v>9999</v>
      </c>
      <c r="GG6" s="156">
        <f t="shared" si="6"/>
        <v>9999</v>
      </c>
      <c r="GH6" s="156">
        <f t="shared" si="6"/>
        <v>953</v>
      </c>
      <c r="GI6" s="156">
        <f t="shared" si="6"/>
        <v>9999</v>
      </c>
      <c r="GJ6" s="156">
        <f t="shared" si="6"/>
        <v>9999</v>
      </c>
      <c r="GK6" s="156">
        <f t="shared" si="6"/>
        <v>9999</v>
      </c>
      <c r="GL6" s="156">
        <f t="shared" si="6"/>
        <v>1000</v>
      </c>
    </row>
    <row r="7" spans="1:194" ht="14.4" x14ac:dyDescent="0.3">
      <c r="A7" s="227">
        <f>'Задание и расчет'!Y131</f>
        <v>48</v>
      </c>
      <c r="B7" s="160" t="s">
        <v>158</v>
      </c>
      <c r="C7" s="160"/>
      <c r="D7" s="161"/>
      <c r="E7" s="161"/>
      <c r="F7" s="161"/>
      <c r="G7" s="161"/>
      <c r="H7" s="161"/>
      <c r="I7" s="161"/>
      <c r="J7" s="161"/>
      <c r="K7" s="161"/>
      <c r="L7" s="161"/>
      <c r="M7" s="161"/>
      <c r="N7" s="161"/>
      <c r="O7" s="161"/>
      <c r="P7" s="161"/>
      <c r="Q7" s="161"/>
      <c r="R7" s="161"/>
      <c r="S7" s="161"/>
      <c r="T7" s="161"/>
      <c r="U7" s="161"/>
    </row>
    <row r="8" spans="1:194" ht="14.4" x14ac:dyDescent="0.3">
      <c r="A8" s="227">
        <f>'Задание и расчет'!Y132</f>
        <v>1</v>
      </c>
      <c r="B8" s="162" t="s">
        <v>159</v>
      </c>
      <c r="C8" s="162"/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161"/>
      <c r="Q8" s="161"/>
      <c r="R8" s="161"/>
      <c r="S8" s="161"/>
      <c r="T8" s="161"/>
      <c r="U8" s="161"/>
      <c r="V8" s="161"/>
      <c r="W8" s="161"/>
      <c r="X8" s="161"/>
      <c r="Y8" s="161"/>
      <c r="Z8" s="161"/>
      <c r="AA8" s="161"/>
      <c r="AB8" s="161"/>
      <c r="AC8" s="161"/>
      <c r="AD8" s="161"/>
      <c r="AE8" s="161"/>
      <c r="AF8" s="161"/>
      <c r="AG8" s="161"/>
      <c r="AH8" s="161"/>
      <c r="AI8" s="161"/>
    </row>
    <row r="9" spans="1:194" x14ac:dyDescent="0.25">
      <c r="A9" s="163" t="s">
        <v>160</v>
      </c>
      <c r="B9" s="197"/>
      <c r="D9" s="163" t="s">
        <v>161</v>
      </c>
      <c r="E9" s="164"/>
      <c r="G9" s="163" t="s">
        <v>162</v>
      </c>
      <c r="H9" s="215" t="s">
        <v>192</v>
      </c>
      <c r="I9" s="216" t="s">
        <v>32</v>
      </c>
      <c r="J9" s="151" t="s">
        <v>94</v>
      </c>
      <c r="K9" s="217" t="s">
        <v>163</v>
      </c>
      <c r="L9" s="215" t="s">
        <v>193</v>
      </c>
      <c r="M9" s="216" t="s">
        <v>32</v>
      </c>
      <c r="O9" s="172" t="s">
        <v>194</v>
      </c>
      <c r="P9" s="218"/>
      <c r="Q9" s="174" t="s">
        <v>32</v>
      </c>
      <c r="R9" s="174"/>
      <c r="S9" s="219"/>
      <c r="T9" s="166"/>
      <c r="U9" s="166" t="s">
        <v>164</v>
      </c>
      <c r="V9" s="166"/>
      <c r="W9" s="166"/>
      <c r="X9" s="165"/>
      <c r="Y9" s="178" t="s">
        <v>165</v>
      </c>
      <c r="AA9" s="167"/>
    </row>
    <row r="10" spans="1:194" ht="13.8" x14ac:dyDescent="0.3">
      <c r="A10" s="168" t="s">
        <v>166</v>
      </c>
      <c r="B10" s="220" t="s">
        <v>167</v>
      </c>
      <c r="C10" s="169" t="s">
        <v>168</v>
      </c>
      <c r="D10" s="170" t="s">
        <v>169</v>
      </c>
      <c r="E10" s="170" t="s">
        <v>170</v>
      </c>
      <c r="G10" s="171" t="s">
        <v>195</v>
      </c>
      <c r="H10" s="215" t="s">
        <v>196</v>
      </c>
      <c r="I10" s="216" t="s">
        <v>171</v>
      </c>
      <c r="J10" s="151" t="s">
        <v>94</v>
      </c>
      <c r="K10" s="171" t="s">
        <v>195</v>
      </c>
      <c r="L10" s="215" t="s">
        <v>196</v>
      </c>
      <c r="M10" s="216" t="s">
        <v>171</v>
      </c>
      <c r="O10" s="172" t="s">
        <v>197</v>
      </c>
      <c r="P10" s="173" t="s">
        <v>198</v>
      </c>
      <c r="Q10" s="174" t="s">
        <v>171</v>
      </c>
      <c r="R10" s="174" t="s">
        <v>138</v>
      </c>
      <c r="S10" s="175" t="s">
        <v>172</v>
      </c>
      <c r="T10" s="176" t="s">
        <v>14</v>
      </c>
      <c r="U10" s="176" t="s">
        <v>173</v>
      </c>
      <c r="V10" s="176" t="s">
        <v>174</v>
      </c>
      <c r="W10" s="176" t="s">
        <v>175</v>
      </c>
      <c r="X10" s="177" t="s">
        <v>176</v>
      </c>
      <c r="Y10" s="178" t="s">
        <v>177</v>
      </c>
      <c r="Z10" s="179"/>
      <c r="AA10" s="179"/>
    </row>
    <row r="11" spans="1:194" ht="13.8" thickBot="1" x14ac:dyDescent="0.3">
      <c r="A11" s="180" t="s">
        <v>178</v>
      </c>
      <c r="B11" s="221" t="s">
        <v>179</v>
      </c>
      <c r="C11" s="181" t="s">
        <v>180</v>
      </c>
      <c r="D11" s="182" t="s">
        <v>181</v>
      </c>
      <c r="E11" s="182" t="s">
        <v>182</v>
      </c>
      <c r="F11" s="183"/>
      <c r="G11" s="222" t="s">
        <v>199</v>
      </c>
      <c r="H11" s="223" t="s">
        <v>178</v>
      </c>
      <c r="I11" s="224" t="s">
        <v>183</v>
      </c>
      <c r="J11" s="183"/>
      <c r="K11" s="222" t="s">
        <v>199</v>
      </c>
      <c r="L11" s="223" t="s">
        <v>178</v>
      </c>
      <c r="M11" s="224" t="s">
        <v>183</v>
      </c>
      <c r="N11" s="183"/>
      <c r="O11" s="184" t="s">
        <v>200</v>
      </c>
      <c r="P11" s="185" t="s">
        <v>201</v>
      </c>
      <c r="Q11" s="186" t="s">
        <v>183</v>
      </c>
      <c r="R11" s="186" t="s">
        <v>183</v>
      </c>
      <c r="S11" s="187" t="s">
        <v>183</v>
      </c>
      <c r="T11" s="188" t="s">
        <v>202</v>
      </c>
      <c r="U11" s="188" t="s">
        <v>184</v>
      </c>
      <c r="V11" s="188" t="s">
        <v>184</v>
      </c>
      <c r="W11" s="188" t="s">
        <v>185</v>
      </c>
      <c r="X11" s="189" t="s">
        <v>185</v>
      </c>
      <c r="Y11" s="190" t="s">
        <v>178</v>
      </c>
    </row>
    <row r="12" spans="1:194" ht="13.8" thickTop="1" x14ac:dyDescent="0.25">
      <c r="A12" s="159">
        <f>'Задание и расчет'!O135</f>
        <v>907.96530870134166</v>
      </c>
      <c r="B12" s="225">
        <v>1</v>
      </c>
      <c r="C12" s="169">
        <f>IF(A12&gt;=0.000001,A12,0.000001)</f>
        <v>907.96530870134166</v>
      </c>
      <c r="D12" s="170">
        <f t="shared" ref="D12:D75" si="7">POWER(10,2-INT(LOG10(C12)))</f>
        <v>1</v>
      </c>
      <c r="E12" s="170">
        <f t="shared" ref="E12:E75" si="8">C12*D12</f>
        <v>907.96530870134166</v>
      </c>
      <c r="G12" s="171" cm="1">
        <f t="array" ref="G12">MAX(IF(MIN(ABS(LN(B$4:Z$4/E12)))=ABS(LN(B$4:Z$4/E12)),B$4:Z$4,-9999))</f>
        <v>910</v>
      </c>
      <c r="H12" s="215">
        <f>G12/D12</f>
        <v>910</v>
      </c>
      <c r="I12" s="226">
        <f>100*ABS(C12-H12)/C12</f>
        <v>0.22409350656453536</v>
      </c>
      <c r="K12" s="171" cm="1">
        <f t="array" ref="K12">MAX(IF(MIN(ABS(LN(B$6:GL$6/E12)))=ABS(LN(B$6:GL$6/E12)),B$6:GL$6,-9999))</f>
        <v>909</v>
      </c>
      <c r="L12" s="215">
        <f t="shared" ref="L12:L75" si="9">K12/D12</f>
        <v>909</v>
      </c>
      <c r="M12" s="226">
        <f t="shared" ref="M12:M75" si="10">100*ABS(C12-L12)/C12</f>
        <v>0.1139571400738051</v>
      </c>
      <c r="O12" s="172">
        <f t="shared" ref="O12:O75" si="11">IF($A$7&lt;=24,H12,L12)</f>
        <v>909</v>
      </c>
      <c r="P12" s="173">
        <f>IF(AND($A$7&gt;=48,$A$8&gt;0.5,I12&lt;M12),H12,O12)</f>
        <v>909</v>
      </c>
      <c r="Q12" s="191">
        <f>100*ABS(C12-P12)/C12</f>
        <v>0.1139571400738051</v>
      </c>
      <c r="R12" s="192">
        <f>MAX(Q12:Q116)</f>
        <v>2.3866462816538041</v>
      </c>
      <c r="S12" s="175">
        <f>100*(POWER(10,0.5/A7)-1)</f>
        <v>2.4275221381592216</v>
      </c>
      <c r="T12" s="193">
        <f>3*INT(LOG10(P12)/3)</f>
        <v>0</v>
      </c>
      <c r="U12" s="193">
        <f>P12/POWER(10,T12)</f>
        <v>909</v>
      </c>
      <c r="V12" s="193">
        <f t="shared" ref="V12:V75" si="12">INT(LOG10(U12))</f>
        <v>2</v>
      </c>
      <c r="W12" s="194" t="str">
        <f t="shared" ref="W12:W75" si="13">IF(V12=0,TEXT(U12,"#.00"),IF(V12=1,TEXT(U12,"##.0"),TEXT(U12,"###")))</f>
        <v>909</v>
      </c>
      <c r="X12" s="195" t="str">
        <f>IF(T12=9,"Г",IF(T12=6,"M",IF(T12=3,"к",IF(T12=0,"",IF(T12=-3,"m",IF(T12=-6,"u","_"))))))</f>
        <v/>
      </c>
      <c r="Y12" s="196" t="str">
        <f>_xlfn.CONCAT(W12,X12)</f>
        <v>909</v>
      </c>
    </row>
    <row r="13" spans="1:194" x14ac:dyDescent="0.25">
      <c r="A13" s="159">
        <f>'Задание и расчет'!O136</f>
        <v>468.74290422645856</v>
      </c>
      <c r="B13" s="225">
        <v>2</v>
      </c>
      <c r="C13" s="169">
        <f t="shared" ref="C13:C76" si="14">IF(A13&gt;=0.000001,A13,0.000001)</f>
        <v>468.74290422645856</v>
      </c>
      <c r="D13" s="170">
        <f t="shared" si="7"/>
        <v>1</v>
      </c>
      <c r="E13" s="170">
        <f t="shared" si="8"/>
        <v>468.74290422645856</v>
      </c>
      <c r="G13" s="171" cm="1">
        <f t="array" ref="G13">MAX(IF(MIN(ABS(LN(B$4:Z$4/E13)))=ABS(LN(B$4:Z$4/E13)),B$4:Z$4,-9999))</f>
        <v>470</v>
      </c>
      <c r="H13" s="215">
        <f t="shared" ref="H13:H76" si="15">G13/D13</f>
        <v>470</v>
      </c>
      <c r="I13" s="226">
        <f t="shared" ref="I13:I76" si="16">100*ABS(C13-H13)/C13</f>
        <v>0.26818449137186512</v>
      </c>
      <c r="K13" s="171" cm="1">
        <f t="array" ref="K13">MAX(IF(MIN(ABS(LN(B$6:GL$6/E13)))=ABS(LN(B$6:GL$6/E13)),B$6:GL$6,-9999))</f>
        <v>464</v>
      </c>
      <c r="L13" s="215">
        <f t="shared" si="9"/>
        <v>464</v>
      </c>
      <c r="M13" s="226">
        <f t="shared" si="10"/>
        <v>1.0118348851137331</v>
      </c>
      <c r="O13" s="172">
        <f t="shared" si="11"/>
        <v>464</v>
      </c>
      <c r="P13" s="173">
        <f t="shared" ref="P13:P76" si="17">IF(AND($A$7&gt;=48,$A$8&gt;0.5,I13&lt;M13),H13,O13)</f>
        <v>470</v>
      </c>
      <c r="Q13" s="191">
        <f t="shared" ref="Q13:Q76" si="18">100*ABS(C13-P13)/C13</f>
        <v>0.26818449137186512</v>
      </c>
      <c r="S13" s="197"/>
      <c r="T13" s="193">
        <f t="shared" ref="T13:T76" si="19">3*INT(LOG10(P13)/3)</f>
        <v>0</v>
      </c>
      <c r="U13" s="193">
        <f t="shared" ref="U13:U76" si="20">P13/POWER(10,T13)</f>
        <v>470</v>
      </c>
      <c r="V13" s="193">
        <f t="shared" si="12"/>
        <v>2</v>
      </c>
      <c r="W13" s="194" t="str">
        <f t="shared" si="13"/>
        <v>470</v>
      </c>
      <c r="X13" s="195" t="str">
        <f t="shared" ref="X13:X76" si="21">IF(T13=9,"Г",IF(T13=6,"M",IF(T13=3,"к",IF(T13=0,"",IF(T13=-3,"m",IF(T13=-6,"u","_"))))))</f>
        <v/>
      </c>
      <c r="Y13" s="196" t="str">
        <f t="shared" ref="Y13:Y76" si="22">_xlfn.CONCAT(W13,X13)</f>
        <v>470</v>
      </c>
    </row>
    <row r="14" spans="1:194" x14ac:dyDescent="0.25">
      <c r="A14" s="159">
        <f>'Задание и расчет'!O137</f>
        <v>204.64358823894713</v>
      </c>
      <c r="B14" s="225">
        <v>3</v>
      </c>
      <c r="C14" s="169">
        <f t="shared" si="14"/>
        <v>204.64358823894713</v>
      </c>
      <c r="D14" s="170">
        <f t="shared" si="7"/>
        <v>1</v>
      </c>
      <c r="E14" s="170">
        <f t="shared" si="8"/>
        <v>204.64358823894713</v>
      </c>
      <c r="G14" s="171" cm="1">
        <f t="array" ref="G14">MAX(IF(MIN(ABS(LN(B$4:Z$4/E14)))=ABS(LN(B$4:Z$4/E14)),B$4:Z$4,-9999))</f>
        <v>200</v>
      </c>
      <c r="H14" s="215">
        <f t="shared" si="15"/>
        <v>200</v>
      </c>
      <c r="I14" s="226">
        <f t="shared" si="16"/>
        <v>2.2691100556373933</v>
      </c>
      <c r="K14" s="171" cm="1">
        <f t="array" ref="K14">MAX(IF(MIN(ABS(LN(B$6:GL$6/E14)))=ABS(LN(B$6:GL$6/E14)),B$6:GL$6,-9999))</f>
        <v>205</v>
      </c>
      <c r="L14" s="215">
        <f t="shared" si="9"/>
        <v>205</v>
      </c>
      <c r="M14" s="226">
        <f t="shared" si="10"/>
        <v>0.17416219297167168</v>
      </c>
      <c r="O14" s="172">
        <f t="shared" si="11"/>
        <v>205</v>
      </c>
      <c r="P14" s="173">
        <f t="shared" si="17"/>
        <v>205</v>
      </c>
      <c r="Q14" s="191">
        <f t="shared" si="18"/>
        <v>0.17416219297167168</v>
      </c>
      <c r="S14" s="197"/>
      <c r="T14" s="193">
        <f t="shared" si="19"/>
        <v>0</v>
      </c>
      <c r="U14" s="193">
        <f t="shared" si="20"/>
        <v>205</v>
      </c>
      <c r="V14" s="193">
        <f t="shared" si="12"/>
        <v>2</v>
      </c>
      <c r="W14" s="194" t="str">
        <f t="shared" si="13"/>
        <v>205</v>
      </c>
      <c r="X14" s="195" t="str">
        <f t="shared" si="21"/>
        <v/>
      </c>
      <c r="Y14" s="196" t="str">
        <f t="shared" si="22"/>
        <v>205</v>
      </c>
    </row>
    <row r="15" spans="1:194" x14ac:dyDescent="0.25">
      <c r="A15" s="159">
        <f>'Задание и расчет'!O138</f>
        <v>63.119416664994105</v>
      </c>
      <c r="B15" s="225">
        <v>4</v>
      </c>
      <c r="C15" s="169">
        <f t="shared" si="14"/>
        <v>63.119416664994105</v>
      </c>
      <c r="D15" s="170">
        <f t="shared" si="7"/>
        <v>10</v>
      </c>
      <c r="E15" s="170">
        <f t="shared" si="8"/>
        <v>631.19416664994105</v>
      </c>
      <c r="G15" s="171" cm="1">
        <f t="array" ref="G15">MAX(IF(MIN(ABS(LN(B$4:Z$4/E15)))=ABS(LN(B$4:Z$4/E15)),B$4:Z$4,-9999))</f>
        <v>620</v>
      </c>
      <c r="H15" s="215">
        <f t="shared" si="15"/>
        <v>62</v>
      </c>
      <c r="I15" s="226">
        <f t="shared" si="16"/>
        <v>1.7734901938897851</v>
      </c>
      <c r="K15" s="171" cm="1">
        <f t="array" ref="K15">MAX(IF(MIN(ABS(LN(B$6:GL$6/E15)))=ABS(LN(B$6:GL$6/E15)),B$6:GL$6,-9999))</f>
        <v>619</v>
      </c>
      <c r="L15" s="215">
        <f t="shared" si="9"/>
        <v>61.9</v>
      </c>
      <c r="M15" s="226">
        <f t="shared" si="10"/>
        <v>1.9319200484157717</v>
      </c>
      <c r="O15" s="172">
        <f t="shared" si="11"/>
        <v>61.9</v>
      </c>
      <c r="P15" s="173">
        <f t="shared" si="17"/>
        <v>62</v>
      </c>
      <c r="Q15" s="191">
        <f t="shared" si="18"/>
        <v>1.7734901938897851</v>
      </c>
      <c r="S15" s="197"/>
      <c r="T15" s="193">
        <f t="shared" si="19"/>
        <v>0</v>
      </c>
      <c r="U15" s="193">
        <f t="shared" si="20"/>
        <v>62</v>
      </c>
      <c r="V15" s="193">
        <f t="shared" si="12"/>
        <v>1</v>
      </c>
      <c r="W15" s="194" t="str">
        <f t="shared" si="13"/>
        <v>62.0</v>
      </c>
      <c r="X15" s="195" t="str">
        <f t="shared" si="21"/>
        <v/>
      </c>
      <c r="Y15" s="196" t="str">
        <f t="shared" si="22"/>
        <v>62.0</v>
      </c>
    </row>
    <row r="16" spans="1:194" x14ac:dyDescent="0.25">
      <c r="A16" s="159">
        <f>'Задание и расчет'!O139</f>
        <v>5.9376211591140873</v>
      </c>
      <c r="B16" s="225">
        <v>5</v>
      </c>
      <c r="C16" s="169">
        <f t="shared" si="14"/>
        <v>5.9376211591140873</v>
      </c>
      <c r="D16" s="170">
        <f t="shared" si="7"/>
        <v>100</v>
      </c>
      <c r="E16" s="170">
        <f t="shared" si="8"/>
        <v>593.76211591140873</v>
      </c>
      <c r="G16" s="171" cm="1">
        <f t="array" ref="G16">MAX(IF(MIN(ABS(LN(B$4:Z$4/E16)))=ABS(LN(B$4:Z$4/E16)),B$4:Z$4,-9999))</f>
        <v>620</v>
      </c>
      <c r="H16" s="215">
        <f t="shared" si="15"/>
        <v>6.2</v>
      </c>
      <c r="I16" s="226">
        <f t="shared" si="16"/>
        <v>4.4189218856303842</v>
      </c>
      <c r="K16" s="171" cm="1">
        <f t="array" ref="K16">MAX(IF(MIN(ABS(LN(B$6:GL$6/E16)))=ABS(LN(B$6:GL$6/E16)),B$6:GL$6,-9999))</f>
        <v>590</v>
      </c>
      <c r="L16" s="215">
        <f t="shared" si="9"/>
        <v>5.9</v>
      </c>
      <c r="M16" s="226">
        <f t="shared" si="10"/>
        <v>0.63360659270656672</v>
      </c>
      <c r="O16" s="172">
        <f t="shared" si="11"/>
        <v>5.9</v>
      </c>
      <c r="P16" s="173">
        <f t="shared" si="17"/>
        <v>5.9</v>
      </c>
      <c r="Q16" s="191">
        <f t="shared" si="18"/>
        <v>0.63360659270656672</v>
      </c>
      <c r="S16" s="197"/>
      <c r="T16" s="193">
        <f t="shared" si="19"/>
        <v>0</v>
      </c>
      <c r="U16" s="193">
        <f t="shared" si="20"/>
        <v>5.9</v>
      </c>
      <c r="V16" s="193">
        <f t="shared" si="12"/>
        <v>0</v>
      </c>
      <c r="W16" s="194" t="str">
        <f t="shared" si="13"/>
        <v>5.90</v>
      </c>
      <c r="X16" s="195" t="str">
        <f t="shared" si="21"/>
        <v/>
      </c>
      <c r="Y16" s="196" t="str">
        <f t="shared" si="22"/>
        <v>5.90</v>
      </c>
    </row>
    <row r="17" spans="1:25" x14ac:dyDescent="0.25">
      <c r="A17" s="159">
        <f>'Задание и расчет'!O140</f>
        <v>5.4431264204238232</v>
      </c>
      <c r="B17" s="225">
        <v>6</v>
      </c>
      <c r="C17" s="169">
        <f t="shared" si="14"/>
        <v>5.4431264204238232</v>
      </c>
      <c r="D17" s="170">
        <f t="shared" si="7"/>
        <v>100</v>
      </c>
      <c r="E17" s="170">
        <f t="shared" si="8"/>
        <v>544.31264204238232</v>
      </c>
      <c r="G17" s="171" cm="1">
        <f t="array" ref="G17">MAX(IF(MIN(ABS(LN(B$4:Z$4/E17)))=ABS(LN(B$4:Z$4/E17)),B$4:Z$4,-9999))</f>
        <v>560</v>
      </c>
      <c r="H17" s="215">
        <f t="shared" si="15"/>
        <v>5.6</v>
      </c>
      <c r="I17" s="226">
        <f t="shared" si="16"/>
        <v>2.8820491654860669</v>
      </c>
      <c r="K17" s="171" cm="1">
        <f t="array" ref="K17">MAX(IF(MIN(ABS(LN(B$6:GL$6/E17)))=ABS(LN(B$6:GL$6/E17)),B$6:GL$6,-9999))</f>
        <v>536</v>
      </c>
      <c r="L17" s="215">
        <f t="shared" si="9"/>
        <v>5.36</v>
      </c>
      <c r="M17" s="226">
        <f t="shared" si="10"/>
        <v>1.5271815130347524</v>
      </c>
      <c r="O17" s="172">
        <f t="shared" si="11"/>
        <v>5.36</v>
      </c>
      <c r="P17" s="173">
        <f t="shared" si="17"/>
        <v>5.36</v>
      </c>
      <c r="Q17" s="191">
        <f t="shared" si="18"/>
        <v>1.5271815130347524</v>
      </c>
      <c r="S17" s="197"/>
      <c r="T17" s="193">
        <f t="shared" si="19"/>
        <v>0</v>
      </c>
      <c r="U17" s="193">
        <f t="shared" si="20"/>
        <v>5.36</v>
      </c>
      <c r="V17" s="193">
        <f t="shared" si="12"/>
        <v>0</v>
      </c>
      <c r="W17" s="194" t="str">
        <f t="shared" si="13"/>
        <v>5.36</v>
      </c>
      <c r="X17" s="195" t="str">
        <f t="shared" si="21"/>
        <v/>
      </c>
      <c r="Y17" s="196" t="str">
        <f t="shared" si="22"/>
        <v>5.36</v>
      </c>
    </row>
    <row r="18" spans="1:25" x14ac:dyDescent="0.25">
      <c r="A18" s="159">
        <f>'Задание и расчет'!O141</f>
        <v>41.776900539604867</v>
      </c>
      <c r="B18" s="225">
        <v>7</v>
      </c>
      <c r="C18" s="169">
        <f t="shared" si="14"/>
        <v>41.776900539604867</v>
      </c>
      <c r="D18" s="170">
        <f t="shared" si="7"/>
        <v>10</v>
      </c>
      <c r="E18" s="170">
        <f t="shared" si="8"/>
        <v>417.76900539604867</v>
      </c>
      <c r="G18" s="171" cm="1">
        <f t="array" ref="G18">MAX(IF(MIN(ABS(LN(B$4:Z$4/E18)))=ABS(LN(B$4:Z$4/E18)),B$4:Z$4,-9999))</f>
        <v>430</v>
      </c>
      <c r="H18" s="215">
        <f t="shared" si="15"/>
        <v>43</v>
      </c>
      <c r="I18" s="226">
        <f t="shared" si="16"/>
        <v>2.9276931620037825</v>
      </c>
      <c r="K18" s="171" cm="1">
        <f t="array" ref="K18">MAX(IF(MIN(ABS(LN(B$6:GL$6/E18)))=ABS(LN(B$6:GL$6/E18)),B$6:GL$6,-9999))</f>
        <v>422</v>
      </c>
      <c r="L18" s="215">
        <f t="shared" si="9"/>
        <v>42.2</v>
      </c>
      <c r="M18" s="226">
        <f t="shared" si="10"/>
        <v>1.0127593357339517</v>
      </c>
      <c r="O18" s="172">
        <f t="shared" si="11"/>
        <v>42.2</v>
      </c>
      <c r="P18" s="173">
        <f t="shared" si="17"/>
        <v>42.2</v>
      </c>
      <c r="Q18" s="191">
        <f t="shared" si="18"/>
        <v>1.0127593357339517</v>
      </c>
      <c r="S18" s="197"/>
      <c r="T18" s="193">
        <f t="shared" si="19"/>
        <v>0</v>
      </c>
      <c r="U18" s="193">
        <f t="shared" si="20"/>
        <v>42.2</v>
      </c>
      <c r="V18" s="193">
        <f t="shared" si="12"/>
        <v>1</v>
      </c>
      <c r="W18" s="194" t="str">
        <f t="shared" si="13"/>
        <v>42.2</v>
      </c>
      <c r="X18" s="195" t="str">
        <f t="shared" si="21"/>
        <v/>
      </c>
      <c r="Y18" s="196" t="str">
        <f t="shared" si="22"/>
        <v>42.2</v>
      </c>
    </row>
    <row r="19" spans="1:25" x14ac:dyDescent="0.25">
      <c r="A19" s="159">
        <f>'Задание и расчет'!O142</f>
        <v>100.80825527522347</v>
      </c>
      <c r="B19" s="225">
        <v>8</v>
      </c>
      <c r="C19" s="169">
        <f t="shared" si="14"/>
        <v>100.80825527522347</v>
      </c>
      <c r="D19" s="170">
        <f t="shared" si="7"/>
        <v>1</v>
      </c>
      <c r="E19" s="170">
        <f t="shared" si="8"/>
        <v>100.80825527522347</v>
      </c>
      <c r="G19" s="171" cm="1">
        <f t="array" ref="G19">MAX(IF(MIN(ABS(LN(B$4:Z$4/E19)))=ABS(LN(B$4:Z$4/E19)),B$4:Z$4,-9999))</f>
        <v>100</v>
      </c>
      <c r="H19" s="215">
        <f t="shared" si="15"/>
        <v>100</v>
      </c>
      <c r="I19" s="226">
        <f t="shared" si="16"/>
        <v>0.80177488740064051</v>
      </c>
      <c r="K19" s="171" cm="1">
        <f t="array" ref="K19">MAX(IF(MIN(ABS(LN(B$6:GL$6/E19)))=ABS(LN(B$6:GL$6/E19)),B$6:GL$6,-9999))</f>
        <v>100</v>
      </c>
      <c r="L19" s="215">
        <f t="shared" si="9"/>
        <v>100</v>
      </c>
      <c r="M19" s="226">
        <f t="shared" si="10"/>
        <v>0.80177488740064051</v>
      </c>
      <c r="O19" s="172">
        <f t="shared" si="11"/>
        <v>100</v>
      </c>
      <c r="P19" s="173">
        <f t="shared" si="17"/>
        <v>100</v>
      </c>
      <c r="Q19" s="191">
        <f t="shared" si="18"/>
        <v>0.80177488740064051</v>
      </c>
      <c r="S19" s="197"/>
      <c r="T19" s="193">
        <f t="shared" si="19"/>
        <v>0</v>
      </c>
      <c r="U19" s="193">
        <f t="shared" si="20"/>
        <v>100</v>
      </c>
      <c r="V19" s="193">
        <f t="shared" si="12"/>
        <v>2</v>
      </c>
      <c r="W19" s="194" t="str">
        <f t="shared" si="13"/>
        <v>100</v>
      </c>
      <c r="X19" s="195" t="str">
        <f t="shared" si="21"/>
        <v/>
      </c>
      <c r="Y19" s="196" t="str">
        <f t="shared" si="22"/>
        <v>100</v>
      </c>
    </row>
    <row r="20" spans="1:25" x14ac:dyDescent="0.25">
      <c r="A20" s="159">
        <f>'Задание и расчет'!O143</f>
        <v>172.60008800233629</v>
      </c>
      <c r="B20" s="225">
        <v>9</v>
      </c>
      <c r="C20" s="169">
        <f t="shared" si="14"/>
        <v>172.60008800233629</v>
      </c>
      <c r="D20" s="170">
        <f t="shared" si="7"/>
        <v>1</v>
      </c>
      <c r="E20" s="170">
        <f t="shared" si="8"/>
        <v>172.60008800233629</v>
      </c>
      <c r="G20" s="171" cm="1">
        <f t="array" ref="G20">MAX(IF(MIN(ABS(LN(B$4:Z$4/E20)))=ABS(LN(B$4:Z$4/E20)),B$4:Z$4,-9999))</f>
        <v>180</v>
      </c>
      <c r="H20" s="215">
        <f t="shared" si="15"/>
        <v>180</v>
      </c>
      <c r="I20" s="226">
        <f t="shared" si="16"/>
        <v>4.2873164685544909</v>
      </c>
      <c r="K20" s="171" cm="1">
        <f t="array" ref="K20">MAX(IF(MIN(ABS(LN(B$6:GL$6/E20)))=ABS(LN(B$6:GL$6/E20)),B$6:GL$6,-9999))</f>
        <v>169</v>
      </c>
      <c r="L20" s="215">
        <f t="shared" si="9"/>
        <v>169</v>
      </c>
      <c r="M20" s="226">
        <f t="shared" si="10"/>
        <v>2.0857973156349505</v>
      </c>
      <c r="O20" s="172">
        <f t="shared" si="11"/>
        <v>169</v>
      </c>
      <c r="P20" s="173">
        <f t="shared" si="17"/>
        <v>169</v>
      </c>
      <c r="Q20" s="191">
        <f t="shared" si="18"/>
        <v>2.0857973156349505</v>
      </c>
      <c r="S20" s="197"/>
      <c r="T20" s="193">
        <f t="shared" si="19"/>
        <v>0</v>
      </c>
      <c r="U20" s="193">
        <f t="shared" si="20"/>
        <v>169</v>
      </c>
      <c r="V20" s="193">
        <f t="shared" si="12"/>
        <v>2</v>
      </c>
      <c r="W20" s="194" t="str">
        <f t="shared" si="13"/>
        <v>169</v>
      </c>
      <c r="X20" s="195" t="str">
        <f t="shared" si="21"/>
        <v/>
      </c>
      <c r="Y20" s="196" t="str">
        <f t="shared" si="22"/>
        <v>169</v>
      </c>
    </row>
    <row r="21" spans="1:25" x14ac:dyDescent="0.25">
      <c r="A21" s="159">
        <f>'Задание и расчет'!O144</f>
        <v>250.27165603970548</v>
      </c>
      <c r="B21" s="225">
        <v>10</v>
      </c>
      <c r="C21" s="169">
        <f t="shared" si="14"/>
        <v>250.27165603970548</v>
      </c>
      <c r="D21" s="170">
        <f t="shared" si="7"/>
        <v>1</v>
      </c>
      <c r="E21" s="170">
        <f t="shared" si="8"/>
        <v>250.27165603970548</v>
      </c>
      <c r="G21" s="171" cm="1">
        <f t="array" ref="G21">MAX(IF(MIN(ABS(LN(B$4:Z$4/E21)))=ABS(LN(B$4:Z$4/E21)),B$4:Z$4,-9999))</f>
        <v>240</v>
      </c>
      <c r="H21" s="215">
        <f t="shared" si="15"/>
        <v>240</v>
      </c>
      <c r="I21" s="226">
        <f t="shared" si="16"/>
        <v>4.1042026900864403</v>
      </c>
      <c r="K21" s="171" cm="1">
        <f t="array" ref="K21">MAX(IF(MIN(ABS(LN(B$6:GL$6/E21)))=ABS(LN(B$6:GL$6/E21)),B$6:GL$6,-9999))</f>
        <v>249</v>
      </c>
      <c r="L21" s="215">
        <f t="shared" si="9"/>
        <v>249</v>
      </c>
      <c r="M21" s="226">
        <f t="shared" si="10"/>
        <v>0.5081102909646823</v>
      </c>
      <c r="O21" s="172">
        <f t="shared" si="11"/>
        <v>249</v>
      </c>
      <c r="P21" s="173">
        <f t="shared" si="17"/>
        <v>249</v>
      </c>
      <c r="Q21" s="191">
        <f t="shared" si="18"/>
        <v>0.5081102909646823</v>
      </c>
      <c r="S21" s="197"/>
      <c r="T21" s="193">
        <f t="shared" si="19"/>
        <v>0</v>
      </c>
      <c r="U21" s="193">
        <f t="shared" si="20"/>
        <v>249</v>
      </c>
      <c r="V21" s="193">
        <f t="shared" si="12"/>
        <v>2</v>
      </c>
      <c r="W21" s="194" t="str">
        <f t="shared" si="13"/>
        <v>249</v>
      </c>
      <c r="X21" s="195" t="str">
        <f t="shared" si="21"/>
        <v/>
      </c>
      <c r="Y21" s="196" t="str">
        <f t="shared" si="22"/>
        <v>249</v>
      </c>
    </row>
    <row r="22" spans="1:25" x14ac:dyDescent="0.25">
      <c r="A22" s="159">
        <f>'Задание и расчет'!O145</f>
        <v>329.15762453031732</v>
      </c>
      <c r="B22" s="225">
        <v>11</v>
      </c>
      <c r="C22" s="169">
        <f t="shared" si="14"/>
        <v>329.15762453031732</v>
      </c>
      <c r="D22" s="170">
        <f t="shared" si="7"/>
        <v>1</v>
      </c>
      <c r="E22" s="170">
        <f t="shared" si="8"/>
        <v>329.15762453031732</v>
      </c>
      <c r="G22" s="171" cm="1">
        <f t="array" ref="G22">MAX(IF(MIN(ABS(LN(B$4:Z$4/E22)))=ABS(LN(B$4:Z$4/E22)),B$4:Z$4,-9999))</f>
        <v>330</v>
      </c>
      <c r="H22" s="215">
        <f t="shared" si="15"/>
        <v>330</v>
      </c>
      <c r="I22" s="226">
        <f t="shared" si="16"/>
        <v>0.25591856512049027</v>
      </c>
      <c r="K22" s="171" cm="1">
        <f t="array" ref="K22">MAX(IF(MIN(ABS(LN(B$6:GL$6/E22)))=ABS(LN(B$6:GL$6/E22)),B$6:GL$6,-9999))</f>
        <v>332</v>
      </c>
      <c r="L22" s="215">
        <f t="shared" si="9"/>
        <v>332</v>
      </c>
      <c r="M22" s="226">
        <f t="shared" si="10"/>
        <v>0.86353019278788723</v>
      </c>
      <c r="O22" s="172">
        <f t="shared" si="11"/>
        <v>332</v>
      </c>
      <c r="P22" s="173">
        <f t="shared" si="17"/>
        <v>330</v>
      </c>
      <c r="Q22" s="191">
        <f t="shared" si="18"/>
        <v>0.25591856512049027</v>
      </c>
      <c r="S22" s="197"/>
      <c r="T22" s="193">
        <f t="shared" si="19"/>
        <v>0</v>
      </c>
      <c r="U22" s="193">
        <f t="shared" si="20"/>
        <v>330</v>
      </c>
      <c r="V22" s="193">
        <f t="shared" si="12"/>
        <v>2</v>
      </c>
      <c r="W22" s="194" t="str">
        <f t="shared" si="13"/>
        <v>330</v>
      </c>
      <c r="X22" s="195" t="str">
        <f t="shared" si="21"/>
        <v/>
      </c>
      <c r="Y22" s="196" t="str">
        <f t="shared" si="22"/>
        <v>330</v>
      </c>
    </row>
    <row r="23" spans="1:25" x14ac:dyDescent="0.25">
      <c r="A23" s="159">
        <f>'Задание и расчет'!O146</f>
        <v>406.18770024639628</v>
      </c>
      <c r="B23" s="225">
        <v>12</v>
      </c>
      <c r="C23" s="169">
        <f t="shared" si="14"/>
        <v>406.18770024639628</v>
      </c>
      <c r="D23" s="170">
        <f t="shared" si="7"/>
        <v>1</v>
      </c>
      <c r="E23" s="170">
        <f t="shared" si="8"/>
        <v>406.18770024639628</v>
      </c>
      <c r="G23" s="171" cm="1">
        <f t="array" ref="G23">MAX(IF(MIN(ABS(LN(B$4:Z$4/E23)))=ABS(LN(B$4:Z$4/E23)),B$4:Z$4,-9999))</f>
        <v>390</v>
      </c>
      <c r="H23" s="215">
        <f t="shared" si="15"/>
        <v>390</v>
      </c>
      <c r="I23" s="226">
        <f t="shared" si="16"/>
        <v>3.9852758309955481</v>
      </c>
      <c r="K23" s="171" cm="1">
        <f t="array" ref="K23">MAX(IF(MIN(ABS(LN(B$6:GL$6/E23)))=ABS(LN(B$6:GL$6/E23)),B$6:GL$6,-9999))</f>
        <v>402</v>
      </c>
      <c r="L23" s="215">
        <f t="shared" si="9"/>
        <v>402</v>
      </c>
      <c r="M23" s="226">
        <f t="shared" si="10"/>
        <v>1.0309766257954112</v>
      </c>
      <c r="O23" s="172">
        <f t="shared" si="11"/>
        <v>402</v>
      </c>
      <c r="P23" s="173">
        <f t="shared" si="17"/>
        <v>402</v>
      </c>
      <c r="Q23" s="191">
        <f t="shared" si="18"/>
        <v>1.0309766257954112</v>
      </c>
      <c r="S23" s="197"/>
      <c r="T23" s="193">
        <f t="shared" si="19"/>
        <v>0</v>
      </c>
      <c r="U23" s="193">
        <f t="shared" si="20"/>
        <v>402</v>
      </c>
      <c r="V23" s="193">
        <f t="shared" si="12"/>
        <v>2</v>
      </c>
      <c r="W23" s="194" t="str">
        <f t="shared" si="13"/>
        <v>402</v>
      </c>
      <c r="X23" s="195" t="str">
        <f t="shared" si="21"/>
        <v/>
      </c>
      <c r="Y23" s="196" t="str">
        <f t="shared" si="22"/>
        <v>402</v>
      </c>
    </row>
    <row r="24" spans="1:25" x14ac:dyDescent="0.25">
      <c r="A24" s="159">
        <f>'Задание и расчет'!O147</f>
        <v>479.43030643927045</v>
      </c>
      <c r="B24" s="225">
        <v>13</v>
      </c>
      <c r="C24" s="169">
        <f t="shared" si="14"/>
        <v>479.43030643927045</v>
      </c>
      <c r="D24" s="170">
        <f t="shared" si="7"/>
        <v>1</v>
      </c>
      <c r="E24" s="170">
        <f t="shared" si="8"/>
        <v>479.43030643927045</v>
      </c>
      <c r="G24" s="171" cm="1">
        <f t="array" ref="G24">MAX(IF(MIN(ABS(LN(B$4:Z$4/E24)))=ABS(LN(B$4:Z$4/E24)),B$4:Z$4,-9999))</f>
        <v>470</v>
      </c>
      <c r="H24" s="215">
        <f t="shared" si="15"/>
        <v>470</v>
      </c>
      <c r="I24" s="226">
        <f t="shared" si="16"/>
        <v>1.9669817098775735</v>
      </c>
      <c r="K24" s="171" cm="1">
        <f t="array" ref="K24">MAX(IF(MIN(ABS(LN(B$6:GL$6/E24)))=ABS(LN(B$6:GL$6/E24)),B$6:GL$6,-9999))</f>
        <v>487</v>
      </c>
      <c r="L24" s="215">
        <f t="shared" si="9"/>
        <v>487</v>
      </c>
      <c r="M24" s="226">
        <f t="shared" si="10"/>
        <v>1.5788934197651525</v>
      </c>
      <c r="O24" s="172">
        <f t="shared" si="11"/>
        <v>487</v>
      </c>
      <c r="P24" s="173">
        <f t="shared" si="17"/>
        <v>487</v>
      </c>
      <c r="Q24" s="191">
        <f t="shared" si="18"/>
        <v>1.5788934197651525</v>
      </c>
      <c r="S24" s="197"/>
      <c r="T24" s="193">
        <f t="shared" si="19"/>
        <v>0</v>
      </c>
      <c r="U24" s="193">
        <f t="shared" si="20"/>
        <v>487</v>
      </c>
      <c r="V24" s="193">
        <f t="shared" si="12"/>
        <v>2</v>
      </c>
      <c r="W24" s="194" t="str">
        <f t="shared" si="13"/>
        <v>487</v>
      </c>
      <c r="X24" s="195" t="str">
        <f t="shared" si="21"/>
        <v/>
      </c>
      <c r="Y24" s="196" t="str">
        <f t="shared" si="22"/>
        <v>487</v>
      </c>
    </row>
    <row r="25" spans="1:25" x14ac:dyDescent="0.25">
      <c r="A25" s="159">
        <f>'Задание и расчет'!O148</f>
        <v>547.75808036371768</v>
      </c>
      <c r="B25" s="225">
        <v>14</v>
      </c>
      <c r="C25" s="169">
        <f t="shared" si="14"/>
        <v>547.75808036371768</v>
      </c>
      <c r="D25" s="170">
        <f t="shared" si="7"/>
        <v>1</v>
      </c>
      <c r="E25" s="170">
        <f t="shared" si="8"/>
        <v>547.75808036371768</v>
      </c>
      <c r="G25" s="171" cm="1">
        <f t="array" ref="G25">MAX(IF(MIN(ABS(LN(B$4:Z$4/E25)))=ABS(LN(B$4:Z$4/E25)),B$4:Z$4,-9999))</f>
        <v>560</v>
      </c>
      <c r="H25" s="215">
        <f t="shared" si="15"/>
        <v>560</v>
      </c>
      <c r="I25" s="226">
        <f t="shared" si="16"/>
        <v>2.2349135640598021</v>
      </c>
      <c r="K25" s="171" cm="1">
        <f t="array" ref="K25">MAX(IF(MIN(ABS(LN(B$6:GL$6/E25)))=ABS(LN(B$6:GL$6/E25)),B$6:GL$6,-9999))</f>
        <v>536</v>
      </c>
      <c r="L25" s="215">
        <f t="shared" si="9"/>
        <v>536</v>
      </c>
      <c r="M25" s="226">
        <f t="shared" si="10"/>
        <v>2.1465827315427606</v>
      </c>
      <c r="O25" s="172">
        <f t="shared" si="11"/>
        <v>536</v>
      </c>
      <c r="P25" s="173">
        <f t="shared" si="17"/>
        <v>536</v>
      </c>
      <c r="Q25" s="191">
        <f t="shared" si="18"/>
        <v>2.1465827315427606</v>
      </c>
      <c r="S25" s="197"/>
      <c r="T25" s="193">
        <f t="shared" si="19"/>
        <v>0</v>
      </c>
      <c r="U25" s="193">
        <f t="shared" si="20"/>
        <v>536</v>
      </c>
      <c r="V25" s="193">
        <f t="shared" si="12"/>
        <v>2</v>
      </c>
      <c r="W25" s="194" t="str">
        <f t="shared" si="13"/>
        <v>536</v>
      </c>
      <c r="X25" s="195" t="str">
        <f t="shared" si="21"/>
        <v/>
      </c>
      <c r="Y25" s="196" t="str">
        <f t="shared" si="22"/>
        <v>536</v>
      </c>
    </row>
    <row r="26" spans="1:25" x14ac:dyDescent="0.25">
      <c r="A26" s="159">
        <f>'Задание и расчет'!O149</f>
        <v>610.60369376899871</v>
      </c>
      <c r="B26" s="225">
        <v>15</v>
      </c>
      <c r="C26" s="169">
        <f t="shared" si="14"/>
        <v>610.60369376899871</v>
      </c>
      <c r="D26" s="170">
        <f t="shared" si="7"/>
        <v>1</v>
      </c>
      <c r="E26" s="170">
        <f t="shared" si="8"/>
        <v>610.60369376899871</v>
      </c>
      <c r="G26" s="171" cm="1">
        <f t="array" ref="G26">MAX(IF(MIN(ABS(LN(B$4:Z$4/E26)))=ABS(LN(B$4:Z$4/E26)),B$4:Z$4,-9999))</f>
        <v>620</v>
      </c>
      <c r="H26" s="215">
        <f t="shared" si="15"/>
        <v>620</v>
      </c>
      <c r="I26" s="226">
        <f t="shared" si="16"/>
        <v>1.5388551243445419</v>
      </c>
      <c r="K26" s="171" cm="1">
        <f t="array" ref="K26">MAX(IF(MIN(ABS(LN(B$6:GL$6/E26)))=ABS(LN(B$6:GL$6/E26)),B$6:GL$6,-9999))</f>
        <v>619</v>
      </c>
      <c r="L26" s="215">
        <f t="shared" si="9"/>
        <v>619</v>
      </c>
      <c r="M26" s="226">
        <f t="shared" si="10"/>
        <v>1.3750827773697925</v>
      </c>
      <c r="O26" s="172">
        <f t="shared" si="11"/>
        <v>619</v>
      </c>
      <c r="P26" s="173">
        <f t="shared" si="17"/>
        <v>619</v>
      </c>
      <c r="Q26" s="191">
        <f t="shared" si="18"/>
        <v>1.3750827773697925</v>
      </c>
      <c r="S26" s="197"/>
      <c r="T26" s="193">
        <f t="shared" si="19"/>
        <v>0</v>
      </c>
      <c r="U26" s="193">
        <f t="shared" si="20"/>
        <v>619</v>
      </c>
      <c r="V26" s="193">
        <f t="shared" si="12"/>
        <v>2</v>
      </c>
      <c r="W26" s="194" t="str">
        <f t="shared" si="13"/>
        <v>619</v>
      </c>
      <c r="X26" s="195" t="str">
        <f t="shared" si="21"/>
        <v/>
      </c>
      <c r="Y26" s="196" t="str">
        <f t="shared" si="22"/>
        <v>619</v>
      </c>
    </row>
    <row r="27" spans="1:25" x14ac:dyDescent="0.25">
      <c r="A27" s="159">
        <f>'Задание и расчет'!O150</f>
        <v>667.78251311918962</v>
      </c>
      <c r="B27" s="225">
        <v>16</v>
      </c>
      <c r="C27" s="169">
        <f t="shared" si="14"/>
        <v>667.78251311918962</v>
      </c>
      <c r="D27" s="170">
        <f t="shared" si="7"/>
        <v>1</v>
      </c>
      <c r="E27" s="170">
        <f t="shared" si="8"/>
        <v>667.78251311918962</v>
      </c>
      <c r="G27" s="171" cm="1">
        <f t="array" ref="G27">MAX(IF(MIN(ABS(LN(B$4:Z$4/E27)))=ABS(LN(B$4:Z$4/E27)),B$4:Z$4,-9999))</f>
        <v>680</v>
      </c>
      <c r="H27" s="215">
        <f t="shared" si="15"/>
        <v>680</v>
      </c>
      <c r="I27" s="226">
        <f t="shared" si="16"/>
        <v>1.829560768781278</v>
      </c>
      <c r="K27" s="171" cm="1">
        <f t="array" ref="K27">MAX(IF(MIN(ABS(LN(B$6:GL$6/E27)))=ABS(LN(B$6:GL$6/E27)),B$6:GL$6,-9999))</f>
        <v>681</v>
      </c>
      <c r="L27" s="215">
        <f t="shared" si="9"/>
        <v>681</v>
      </c>
      <c r="M27" s="226">
        <f t="shared" si="10"/>
        <v>1.9793101228530152</v>
      </c>
      <c r="O27" s="172">
        <f t="shared" si="11"/>
        <v>681</v>
      </c>
      <c r="P27" s="173">
        <f t="shared" si="17"/>
        <v>680</v>
      </c>
      <c r="Q27" s="191">
        <f t="shared" si="18"/>
        <v>1.829560768781278</v>
      </c>
      <c r="S27" s="197"/>
      <c r="T27" s="193">
        <f t="shared" si="19"/>
        <v>0</v>
      </c>
      <c r="U27" s="193">
        <f t="shared" si="20"/>
        <v>680</v>
      </c>
      <c r="V27" s="193">
        <f t="shared" si="12"/>
        <v>2</v>
      </c>
      <c r="W27" s="194" t="str">
        <f t="shared" si="13"/>
        <v>680</v>
      </c>
      <c r="X27" s="195" t="str">
        <f t="shared" si="21"/>
        <v/>
      </c>
      <c r="Y27" s="196" t="str">
        <f t="shared" si="22"/>
        <v>680</v>
      </c>
    </row>
    <row r="28" spans="1:25" x14ac:dyDescent="0.25">
      <c r="A28" s="159">
        <f>'Задание и расчет'!O151</f>
        <v>719.36460928495046</v>
      </c>
      <c r="B28" s="225">
        <v>17</v>
      </c>
      <c r="C28" s="169">
        <f t="shared" si="14"/>
        <v>719.36460928495046</v>
      </c>
      <c r="D28" s="170">
        <f t="shared" si="7"/>
        <v>1</v>
      </c>
      <c r="E28" s="170">
        <f t="shared" si="8"/>
        <v>719.36460928495046</v>
      </c>
      <c r="G28" s="171" cm="1">
        <f t="array" ref="G28">MAX(IF(MIN(ABS(LN(B$4:Z$4/E28)))=ABS(LN(B$4:Z$4/E28)),B$4:Z$4,-9999))</f>
        <v>750</v>
      </c>
      <c r="H28" s="215">
        <f t="shared" si="15"/>
        <v>750</v>
      </c>
      <c r="I28" s="226">
        <f t="shared" si="16"/>
        <v>4.2586736016247952</v>
      </c>
      <c r="K28" s="171" cm="1">
        <f t="array" ref="K28">MAX(IF(MIN(ABS(LN(B$6:GL$6/E28)))=ABS(LN(B$6:GL$6/E28)),B$6:GL$6,-9999))</f>
        <v>715</v>
      </c>
      <c r="L28" s="215">
        <f t="shared" si="9"/>
        <v>715</v>
      </c>
      <c r="M28" s="226">
        <f t="shared" si="10"/>
        <v>0.6067311664510282</v>
      </c>
      <c r="O28" s="172">
        <f t="shared" si="11"/>
        <v>715</v>
      </c>
      <c r="P28" s="173">
        <f t="shared" si="17"/>
        <v>715</v>
      </c>
      <c r="Q28" s="191">
        <f t="shared" si="18"/>
        <v>0.6067311664510282</v>
      </c>
      <c r="S28" s="197"/>
      <c r="T28" s="193">
        <f t="shared" si="19"/>
        <v>0</v>
      </c>
      <c r="U28" s="193">
        <f t="shared" si="20"/>
        <v>715</v>
      </c>
      <c r="V28" s="193">
        <f t="shared" si="12"/>
        <v>2</v>
      </c>
      <c r="W28" s="194" t="str">
        <f t="shared" si="13"/>
        <v>715</v>
      </c>
      <c r="X28" s="195" t="str">
        <f t="shared" si="21"/>
        <v/>
      </c>
      <c r="Y28" s="196" t="str">
        <f t="shared" si="22"/>
        <v>715</v>
      </c>
    </row>
    <row r="29" spans="1:25" x14ac:dyDescent="0.25">
      <c r="A29" s="159">
        <f>'Задание и расчет'!O152</f>
        <v>765.58310450733325</v>
      </c>
      <c r="B29" s="225">
        <v>18</v>
      </c>
      <c r="C29" s="169">
        <f t="shared" si="14"/>
        <v>765.58310450733325</v>
      </c>
      <c r="D29" s="170">
        <f t="shared" si="7"/>
        <v>1</v>
      </c>
      <c r="E29" s="170">
        <f t="shared" si="8"/>
        <v>765.58310450733325</v>
      </c>
      <c r="G29" s="171" cm="1">
        <f t="array" ref="G29">MAX(IF(MIN(ABS(LN(B$4:Z$4/E29)))=ABS(LN(B$4:Z$4/E29)),B$4:Z$4,-9999))</f>
        <v>750</v>
      </c>
      <c r="H29" s="215">
        <f t="shared" si="15"/>
        <v>750</v>
      </c>
      <c r="I29" s="226">
        <f t="shared" si="16"/>
        <v>2.0354556436249021</v>
      </c>
      <c r="K29" s="171" cm="1">
        <f t="array" ref="K29">MAX(IF(MIN(ABS(LN(B$6:GL$6/E29)))=ABS(LN(B$6:GL$6/E29)),B$6:GL$6,-9999))</f>
        <v>750</v>
      </c>
      <c r="L29" s="215">
        <f t="shared" si="9"/>
        <v>750</v>
      </c>
      <c r="M29" s="226">
        <f t="shared" si="10"/>
        <v>2.0354556436249021</v>
      </c>
      <c r="O29" s="172">
        <f t="shared" si="11"/>
        <v>750</v>
      </c>
      <c r="P29" s="173">
        <f t="shared" si="17"/>
        <v>750</v>
      </c>
      <c r="Q29" s="191">
        <f t="shared" si="18"/>
        <v>2.0354556436249021</v>
      </c>
      <c r="S29" s="197"/>
      <c r="T29" s="193">
        <f t="shared" si="19"/>
        <v>0</v>
      </c>
      <c r="U29" s="193">
        <f t="shared" si="20"/>
        <v>750</v>
      </c>
      <c r="V29" s="193">
        <f t="shared" si="12"/>
        <v>2</v>
      </c>
      <c r="W29" s="194" t="str">
        <f t="shared" si="13"/>
        <v>750</v>
      </c>
      <c r="X29" s="195" t="str">
        <f t="shared" si="21"/>
        <v/>
      </c>
      <c r="Y29" s="196" t="str">
        <f t="shared" si="22"/>
        <v>750</v>
      </c>
    </row>
    <row r="30" spans="1:25" x14ac:dyDescent="0.25">
      <c r="A30" s="159">
        <f>'Задание и расчет'!O153</f>
        <v>806.76918861238573</v>
      </c>
      <c r="B30" s="225">
        <v>19</v>
      </c>
      <c r="C30" s="169">
        <f t="shared" si="14"/>
        <v>806.76918861238573</v>
      </c>
      <c r="D30" s="170">
        <f t="shared" si="7"/>
        <v>1</v>
      </c>
      <c r="E30" s="170">
        <f t="shared" si="8"/>
        <v>806.76918861238573</v>
      </c>
      <c r="G30" s="171" cm="1">
        <f t="array" ref="G30">MAX(IF(MIN(ABS(LN(B$4:Z$4/E30)))=ABS(LN(B$4:Z$4/E30)),B$4:Z$4,-9999))</f>
        <v>820</v>
      </c>
      <c r="H30" s="215">
        <f t="shared" si="15"/>
        <v>820</v>
      </c>
      <c r="I30" s="226">
        <f t="shared" si="16"/>
        <v>1.6399748000256171</v>
      </c>
      <c r="K30" s="171" cm="1">
        <f t="array" ref="K30">MAX(IF(MIN(ABS(LN(B$6:GL$6/E30)))=ABS(LN(B$6:GL$6/E30)),B$6:GL$6,-9999))</f>
        <v>825</v>
      </c>
      <c r="L30" s="215">
        <f t="shared" si="9"/>
        <v>825</v>
      </c>
      <c r="M30" s="226">
        <f t="shared" si="10"/>
        <v>2.2597307439282122</v>
      </c>
      <c r="O30" s="172">
        <f t="shared" si="11"/>
        <v>825</v>
      </c>
      <c r="P30" s="173">
        <f t="shared" si="17"/>
        <v>820</v>
      </c>
      <c r="Q30" s="191">
        <f t="shared" si="18"/>
        <v>1.6399748000256171</v>
      </c>
      <c r="S30" s="197"/>
      <c r="T30" s="193">
        <f t="shared" si="19"/>
        <v>0</v>
      </c>
      <c r="U30" s="193">
        <f t="shared" si="20"/>
        <v>820</v>
      </c>
      <c r="V30" s="193">
        <f t="shared" si="12"/>
        <v>2</v>
      </c>
      <c r="W30" s="194" t="str">
        <f t="shared" si="13"/>
        <v>820</v>
      </c>
      <c r="X30" s="195" t="str">
        <f t="shared" si="21"/>
        <v/>
      </c>
      <c r="Y30" s="196" t="str">
        <f t="shared" si="22"/>
        <v>820</v>
      </c>
    </row>
    <row r="31" spans="1:25" x14ac:dyDescent="0.25">
      <c r="A31" s="159">
        <f>'Задание и расчет'!O154</f>
        <v>843.30663220521865</v>
      </c>
      <c r="B31" s="225">
        <v>20</v>
      </c>
      <c r="C31" s="169">
        <f t="shared" si="14"/>
        <v>843.30663220521865</v>
      </c>
      <c r="D31" s="170">
        <f t="shared" si="7"/>
        <v>1</v>
      </c>
      <c r="E31" s="170">
        <f t="shared" si="8"/>
        <v>843.30663220521865</v>
      </c>
      <c r="G31" s="171" cm="1">
        <f t="array" ref="G31">MAX(IF(MIN(ABS(LN(B$4:Z$4/E31)))=ABS(LN(B$4:Z$4/E31)),B$4:Z$4,-9999))</f>
        <v>820</v>
      </c>
      <c r="H31" s="215">
        <f t="shared" si="15"/>
        <v>820</v>
      </c>
      <c r="I31" s="226">
        <f t="shared" si="16"/>
        <v>2.7637197805823708</v>
      </c>
      <c r="K31" s="171" cm="1">
        <f t="array" ref="K31">MAX(IF(MIN(ABS(LN(B$6:GL$6/E31)))=ABS(LN(B$6:GL$6/E31)),B$6:GL$6,-9999))</f>
        <v>825</v>
      </c>
      <c r="L31" s="215">
        <f t="shared" si="9"/>
        <v>825</v>
      </c>
      <c r="M31" s="226">
        <f t="shared" si="10"/>
        <v>2.1708156329029946</v>
      </c>
      <c r="O31" s="172">
        <f t="shared" si="11"/>
        <v>825</v>
      </c>
      <c r="P31" s="173">
        <f t="shared" si="17"/>
        <v>825</v>
      </c>
      <c r="Q31" s="191">
        <f t="shared" si="18"/>
        <v>2.1708156329029946</v>
      </c>
      <c r="S31" s="197"/>
      <c r="T31" s="193">
        <f t="shared" si="19"/>
        <v>0</v>
      </c>
      <c r="U31" s="193">
        <f t="shared" si="20"/>
        <v>825</v>
      </c>
      <c r="V31" s="193">
        <f t="shared" si="12"/>
        <v>2</v>
      </c>
      <c r="W31" s="194" t="str">
        <f t="shared" si="13"/>
        <v>825</v>
      </c>
      <c r="X31" s="195" t="str">
        <f t="shared" si="21"/>
        <v/>
      </c>
      <c r="Y31" s="196" t="str">
        <f t="shared" si="22"/>
        <v>825</v>
      </c>
    </row>
    <row r="32" spans="1:25" x14ac:dyDescent="0.25">
      <c r="A32" s="159">
        <f>'Задание и расчет'!O155</f>
        <v>875.60048570309527</v>
      </c>
      <c r="B32" s="225">
        <v>21</v>
      </c>
      <c r="C32" s="169">
        <f t="shared" si="14"/>
        <v>875.60048570309527</v>
      </c>
      <c r="D32" s="170">
        <f t="shared" si="7"/>
        <v>1</v>
      </c>
      <c r="E32" s="170">
        <f t="shared" si="8"/>
        <v>875.60048570309527</v>
      </c>
      <c r="G32" s="171" cm="1">
        <f t="array" ref="G32">MAX(IF(MIN(ABS(LN(B$4:Z$4/E32)))=ABS(LN(B$4:Z$4/E32)),B$4:Z$4,-9999))</f>
        <v>910</v>
      </c>
      <c r="H32" s="215">
        <f t="shared" si="15"/>
        <v>910</v>
      </c>
      <c r="I32" s="226">
        <f t="shared" si="16"/>
        <v>3.9286769318409394</v>
      </c>
      <c r="K32" s="171" cm="1">
        <f t="array" ref="K32">MAX(IF(MIN(ABS(LN(B$6:GL$6/E32)))=ABS(LN(B$6:GL$6/E32)),B$6:GL$6,-9999))</f>
        <v>866</v>
      </c>
      <c r="L32" s="215">
        <f t="shared" si="9"/>
        <v>866</v>
      </c>
      <c r="M32" s="226">
        <f t="shared" si="10"/>
        <v>1.0964459088195015</v>
      </c>
      <c r="O32" s="172">
        <f t="shared" si="11"/>
        <v>866</v>
      </c>
      <c r="P32" s="173">
        <f t="shared" si="17"/>
        <v>866</v>
      </c>
      <c r="Q32" s="191">
        <f t="shared" si="18"/>
        <v>1.0964459088195015</v>
      </c>
      <c r="S32" s="197"/>
      <c r="T32" s="193">
        <f t="shared" si="19"/>
        <v>0</v>
      </c>
      <c r="U32" s="193">
        <f t="shared" si="20"/>
        <v>866</v>
      </c>
      <c r="V32" s="193">
        <f t="shared" si="12"/>
        <v>2</v>
      </c>
      <c r="W32" s="194" t="str">
        <f t="shared" si="13"/>
        <v>866</v>
      </c>
      <c r="X32" s="195" t="str">
        <f t="shared" si="21"/>
        <v/>
      </c>
      <c r="Y32" s="196" t="str">
        <f t="shared" si="22"/>
        <v>866</v>
      </c>
    </row>
    <row r="33" spans="1:25" x14ac:dyDescent="0.25">
      <c r="A33" s="159">
        <f>'Задание и расчет'!O156</f>
        <v>904.05603969722381</v>
      </c>
      <c r="B33" s="225">
        <v>22</v>
      </c>
      <c r="C33" s="169">
        <f t="shared" si="14"/>
        <v>904.05603969722381</v>
      </c>
      <c r="D33" s="170">
        <f t="shared" si="7"/>
        <v>1</v>
      </c>
      <c r="E33" s="170">
        <f t="shared" si="8"/>
        <v>904.05603969722381</v>
      </c>
      <c r="G33" s="171" cm="1">
        <f t="array" ref="G33">MAX(IF(MIN(ABS(LN(B$4:Z$4/E33)))=ABS(LN(B$4:Z$4/E33)),B$4:Z$4,-9999))</f>
        <v>910</v>
      </c>
      <c r="H33" s="215">
        <f t="shared" si="15"/>
        <v>910</v>
      </c>
      <c r="I33" s="226">
        <f t="shared" si="16"/>
        <v>0.65747697507411973</v>
      </c>
      <c r="K33" s="171" cm="1">
        <f t="array" ref="K33">MAX(IF(MIN(ABS(LN(B$6:GL$6/E33)))=ABS(LN(B$6:GL$6/E33)),B$6:GL$6,-9999))</f>
        <v>909</v>
      </c>
      <c r="L33" s="215">
        <f t="shared" si="9"/>
        <v>909</v>
      </c>
      <c r="M33" s="226">
        <f t="shared" si="10"/>
        <v>0.54686436301359875</v>
      </c>
      <c r="O33" s="172">
        <f t="shared" si="11"/>
        <v>909</v>
      </c>
      <c r="P33" s="173">
        <f t="shared" si="17"/>
        <v>909</v>
      </c>
      <c r="Q33" s="191">
        <f t="shared" si="18"/>
        <v>0.54686436301359875</v>
      </c>
      <c r="S33" s="197"/>
      <c r="T33" s="193">
        <f t="shared" si="19"/>
        <v>0</v>
      </c>
      <c r="U33" s="193">
        <f t="shared" si="20"/>
        <v>909</v>
      </c>
      <c r="V33" s="193">
        <f t="shared" si="12"/>
        <v>2</v>
      </c>
      <c r="W33" s="194" t="str">
        <f t="shared" si="13"/>
        <v>909</v>
      </c>
      <c r="X33" s="195" t="str">
        <f t="shared" si="21"/>
        <v/>
      </c>
      <c r="Y33" s="196" t="str">
        <f t="shared" si="22"/>
        <v>909</v>
      </c>
    </row>
    <row r="34" spans="1:25" x14ac:dyDescent="0.25">
      <c r="A34" s="159">
        <f>'Задание и расчет'!O157</f>
        <v>929.06515414679495</v>
      </c>
      <c r="B34" s="225">
        <v>23</v>
      </c>
      <c r="C34" s="169">
        <f t="shared" si="14"/>
        <v>929.06515414679495</v>
      </c>
      <c r="D34" s="170">
        <f t="shared" si="7"/>
        <v>1</v>
      </c>
      <c r="E34" s="170">
        <f t="shared" si="8"/>
        <v>929.06515414679495</v>
      </c>
      <c r="G34" s="171" cm="1">
        <f t="array" ref="G34">MAX(IF(MIN(ABS(LN(B$4:Z$4/E34)))=ABS(LN(B$4:Z$4/E34)),B$4:Z$4,-9999))</f>
        <v>910</v>
      </c>
      <c r="H34" s="215">
        <f t="shared" si="15"/>
        <v>910</v>
      </c>
      <c r="I34" s="226">
        <f t="shared" si="16"/>
        <v>2.052079346825078</v>
      </c>
      <c r="K34" s="171" cm="1">
        <f t="array" ref="K34">MAX(IF(MIN(ABS(LN(B$6:GL$6/E34)))=ABS(LN(B$6:GL$6/E34)),B$6:GL$6,-9999))</f>
        <v>909</v>
      </c>
      <c r="L34" s="215">
        <f t="shared" si="9"/>
        <v>909</v>
      </c>
      <c r="M34" s="226">
        <f t="shared" si="10"/>
        <v>2.1597144244659296</v>
      </c>
      <c r="O34" s="172">
        <f t="shared" si="11"/>
        <v>909</v>
      </c>
      <c r="P34" s="173">
        <f t="shared" si="17"/>
        <v>910</v>
      </c>
      <c r="Q34" s="191">
        <f t="shared" si="18"/>
        <v>2.052079346825078</v>
      </c>
      <c r="S34" s="197"/>
      <c r="T34" s="193">
        <f t="shared" si="19"/>
        <v>0</v>
      </c>
      <c r="U34" s="193">
        <f t="shared" si="20"/>
        <v>910</v>
      </c>
      <c r="V34" s="193">
        <f t="shared" si="12"/>
        <v>2</v>
      </c>
      <c r="W34" s="194" t="str">
        <f t="shared" si="13"/>
        <v>910</v>
      </c>
      <c r="X34" s="195" t="str">
        <f t="shared" si="21"/>
        <v/>
      </c>
      <c r="Y34" s="196" t="str">
        <f t="shared" si="22"/>
        <v>910</v>
      </c>
    </row>
    <row r="35" spans="1:25" x14ac:dyDescent="0.25">
      <c r="A35" s="159">
        <f>'Задание и расчет'!O158</f>
        <v>950.99783104510607</v>
      </c>
      <c r="B35" s="225">
        <v>24</v>
      </c>
      <c r="C35" s="169">
        <f t="shared" si="14"/>
        <v>950.99783104510607</v>
      </c>
      <c r="D35" s="170">
        <f t="shared" si="7"/>
        <v>1</v>
      </c>
      <c r="E35" s="170">
        <f t="shared" si="8"/>
        <v>950.99783104510607</v>
      </c>
      <c r="G35" s="171" cm="1">
        <f t="array" ref="G35">MAX(IF(MIN(ABS(LN(B$4:Z$4/E35)))=ABS(LN(B$4:Z$4/E35)),B$4:Z$4,-9999))</f>
        <v>910</v>
      </c>
      <c r="H35" s="215">
        <f t="shared" si="15"/>
        <v>910</v>
      </c>
      <c r="I35" s="226">
        <f t="shared" si="16"/>
        <v>4.3110330756539375</v>
      </c>
      <c r="K35" s="171" cm="1">
        <f t="array" ref="K35">MAX(IF(MIN(ABS(LN(B$6:GL$6/E35)))=ABS(LN(B$6:GL$6/E35)),B$6:GL$6,-9999))</f>
        <v>953</v>
      </c>
      <c r="L35" s="215">
        <f t="shared" si="9"/>
        <v>953</v>
      </c>
      <c r="M35" s="226">
        <f t="shared" si="10"/>
        <v>0.21053349329867913</v>
      </c>
      <c r="O35" s="172">
        <f t="shared" si="11"/>
        <v>953</v>
      </c>
      <c r="P35" s="173">
        <f t="shared" si="17"/>
        <v>953</v>
      </c>
      <c r="Q35" s="191">
        <f t="shared" si="18"/>
        <v>0.21053349329867913</v>
      </c>
      <c r="S35" s="197"/>
      <c r="T35" s="193">
        <f t="shared" si="19"/>
        <v>0</v>
      </c>
      <c r="U35" s="193">
        <f t="shared" si="20"/>
        <v>953</v>
      </c>
      <c r="V35" s="193">
        <f t="shared" si="12"/>
        <v>2</v>
      </c>
      <c r="W35" s="194" t="str">
        <f t="shared" si="13"/>
        <v>953</v>
      </c>
      <c r="X35" s="195" t="str">
        <f t="shared" si="21"/>
        <v/>
      </c>
      <c r="Y35" s="196" t="str">
        <f t="shared" si="22"/>
        <v>953</v>
      </c>
    </row>
    <row r="36" spans="1:25" x14ac:dyDescent="0.25">
      <c r="A36" s="159">
        <f>'Задание и расчет'!O159</f>
        <v>970.19747461049144</v>
      </c>
      <c r="B36" s="225">
        <v>25</v>
      </c>
      <c r="C36" s="169">
        <f t="shared" si="14"/>
        <v>970.19747461049144</v>
      </c>
      <c r="D36" s="170">
        <f t="shared" si="7"/>
        <v>1</v>
      </c>
      <c r="E36" s="170">
        <f t="shared" si="8"/>
        <v>970.19747461049144</v>
      </c>
      <c r="G36" s="171" cm="1">
        <f t="array" ref="G36">MAX(IF(MIN(ABS(LN(B$4:Z$4/E36)))=ABS(LN(B$4:Z$4/E36)),B$4:Z$4,-9999))</f>
        <v>1000</v>
      </c>
      <c r="H36" s="215">
        <f t="shared" si="15"/>
        <v>1000</v>
      </c>
      <c r="I36" s="226">
        <f t="shared" si="16"/>
        <v>3.0717999344899845</v>
      </c>
      <c r="K36" s="171" cm="1">
        <f t="array" ref="K36">MAX(IF(MIN(ABS(LN(B$6:GL$6/E36)))=ABS(LN(B$6:GL$6/E36)),B$6:GL$6,-9999))</f>
        <v>953</v>
      </c>
      <c r="L36" s="215">
        <f t="shared" si="9"/>
        <v>953</v>
      </c>
      <c r="M36" s="226">
        <f t="shared" si="10"/>
        <v>1.7725746624310448</v>
      </c>
      <c r="O36" s="172">
        <f t="shared" si="11"/>
        <v>953</v>
      </c>
      <c r="P36" s="173">
        <f t="shared" si="17"/>
        <v>953</v>
      </c>
      <c r="Q36" s="191">
        <f t="shared" si="18"/>
        <v>1.7725746624310448</v>
      </c>
      <c r="S36" s="197"/>
      <c r="T36" s="193">
        <f t="shared" si="19"/>
        <v>0</v>
      </c>
      <c r="U36" s="193">
        <f t="shared" si="20"/>
        <v>953</v>
      </c>
      <c r="V36" s="193">
        <f t="shared" si="12"/>
        <v>2</v>
      </c>
      <c r="W36" s="194" t="str">
        <f t="shared" si="13"/>
        <v>953</v>
      </c>
      <c r="X36" s="195" t="str">
        <f t="shared" si="21"/>
        <v/>
      </c>
      <c r="Y36" s="196" t="str">
        <f t="shared" si="22"/>
        <v>953</v>
      </c>
    </row>
    <row r="37" spans="1:25" x14ac:dyDescent="0.25">
      <c r="A37" s="159">
        <f>'Задание и расчет'!O160</f>
        <v>986.97870498121551</v>
      </c>
      <c r="B37" s="225">
        <v>26</v>
      </c>
      <c r="C37" s="169">
        <f t="shared" si="14"/>
        <v>986.97870498121551</v>
      </c>
      <c r="D37" s="170">
        <f t="shared" si="7"/>
        <v>1</v>
      </c>
      <c r="E37" s="170">
        <f t="shared" si="8"/>
        <v>986.97870498121551</v>
      </c>
      <c r="G37" s="171" cm="1">
        <f t="array" ref="G37">MAX(IF(MIN(ABS(LN(B$4:Z$4/E37)))=ABS(LN(B$4:Z$4/E37)),B$4:Z$4,-9999))</f>
        <v>1000</v>
      </c>
      <c r="H37" s="215">
        <f t="shared" si="15"/>
        <v>1000</v>
      </c>
      <c r="I37" s="226">
        <f t="shared" si="16"/>
        <v>1.3193086084904244</v>
      </c>
      <c r="K37" s="171" cm="1">
        <f t="array" ref="K37">MAX(IF(MIN(ABS(LN(B$6:GL$6/E37)))=ABS(LN(B$6:GL$6/E37)),B$6:GL$6,-9999))</f>
        <v>1000</v>
      </c>
      <c r="L37" s="215">
        <f t="shared" si="9"/>
        <v>1000</v>
      </c>
      <c r="M37" s="226">
        <f t="shared" si="10"/>
        <v>1.3193086084904244</v>
      </c>
      <c r="O37" s="172">
        <f t="shared" si="11"/>
        <v>1000</v>
      </c>
      <c r="P37" s="173">
        <f t="shared" si="17"/>
        <v>1000</v>
      </c>
      <c r="Q37" s="191">
        <f t="shared" si="18"/>
        <v>1.3193086084904244</v>
      </c>
      <c r="S37" s="197"/>
      <c r="T37" s="193">
        <f t="shared" si="19"/>
        <v>3</v>
      </c>
      <c r="U37" s="193">
        <f t="shared" si="20"/>
        <v>1</v>
      </c>
      <c r="V37" s="193">
        <f t="shared" si="12"/>
        <v>0</v>
      </c>
      <c r="W37" s="194" t="str">
        <f t="shared" si="13"/>
        <v>1.00</v>
      </c>
      <c r="X37" s="195" t="str">
        <f t="shared" si="21"/>
        <v>к</v>
      </c>
      <c r="Y37" s="196" t="str">
        <f t="shared" si="22"/>
        <v>1.00к</v>
      </c>
    </row>
    <row r="38" spans="1:25" x14ac:dyDescent="0.25">
      <c r="A38" s="159">
        <f>'Задание и расчет'!O161</f>
        <v>1001.6269034006571</v>
      </c>
      <c r="B38" s="225">
        <v>27</v>
      </c>
      <c r="C38" s="169">
        <f t="shared" si="14"/>
        <v>1001.6269034006571</v>
      </c>
      <c r="D38" s="170">
        <f t="shared" si="7"/>
        <v>0.1</v>
      </c>
      <c r="E38" s="170">
        <f t="shared" si="8"/>
        <v>100.16269034006571</v>
      </c>
      <c r="G38" s="171" cm="1">
        <f t="array" ref="G38">MAX(IF(MIN(ABS(LN(B$4:Z$4/E38)))=ABS(LN(B$4:Z$4/E38)),B$4:Z$4,-9999))</f>
        <v>100</v>
      </c>
      <c r="H38" s="215">
        <f t="shared" si="15"/>
        <v>1000</v>
      </c>
      <c r="I38" s="226">
        <f t="shared" si="16"/>
        <v>0.16242608850995338</v>
      </c>
      <c r="K38" s="171" cm="1">
        <f t="array" ref="K38">MAX(IF(MIN(ABS(LN(B$6:GL$6/E38)))=ABS(LN(B$6:GL$6/E38)),B$6:GL$6,-9999))</f>
        <v>100</v>
      </c>
      <c r="L38" s="215">
        <f t="shared" si="9"/>
        <v>1000</v>
      </c>
      <c r="M38" s="226">
        <f t="shared" si="10"/>
        <v>0.16242608850995338</v>
      </c>
      <c r="O38" s="172">
        <f t="shared" si="11"/>
        <v>1000</v>
      </c>
      <c r="P38" s="173">
        <f t="shared" si="17"/>
        <v>1000</v>
      </c>
      <c r="Q38" s="191">
        <f t="shared" si="18"/>
        <v>0.16242608850995338</v>
      </c>
      <c r="S38" s="197"/>
      <c r="T38" s="193">
        <f t="shared" si="19"/>
        <v>3</v>
      </c>
      <c r="U38" s="193">
        <f t="shared" si="20"/>
        <v>1</v>
      </c>
      <c r="V38" s="193">
        <f t="shared" si="12"/>
        <v>0</v>
      </c>
      <c r="W38" s="194" t="str">
        <f t="shared" si="13"/>
        <v>1.00</v>
      </c>
      <c r="X38" s="195" t="str">
        <f t="shared" si="21"/>
        <v>к</v>
      </c>
      <c r="Y38" s="196" t="str">
        <f t="shared" si="22"/>
        <v>1.00к</v>
      </c>
    </row>
    <row r="39" spans="1:25" x14ac:dyDescent="0.25">
      <c r="A39" s="159">
        <f>'Задание и расчет'!O162</f>
        <v>1014.3988970472877</v>
      </c>
      <c r="B39" s="225">
        <v>28</v>
      </c>
      <c r="C39" s="169">
        <f t="shared" si="14"/>
        <v>1014.3988970472877</v>
      </c>
      <c r="D39" s="170">
        <f t="shared" si="7"/>
        <v>0.1</v>
      </c>
      <c r="E39" s="170">
        <f t="shared" si="8"/>
        <v>101.43988970472878</v>
      </c>
      <c r="G39" s="171" cm="1">
        <f t="array" ref="G39">MAX(IF(MIN(ABS(LN(B$4:Z$4/E39)))=ABS(LN(B$4:Z$4/E39)),B$4:Z$4,-9999))</f>
        <v>100</v>
      </c>
      <c r="H39" s="215">
        <f t="shared" si="15"/>
        <v>1000</v>
      </c>
      <c r="I39" s="226">
        <f t="shared" si="16"/>
        <v>1.4194511734190605</v>
      </c>
      <c r="K39" s="171" cm="1">
        <f t="array" ref="K39">MAX(IF(MIN(ABS(LN(B$6:GL$6/E39)))=ABS(LN(B$6:GL$6/E39)),B$6:GL$6,-9999))</f>
        <v>100</v>
      </c>
      <c r="L39" s="215">
        <f t="shared" si="9"/>
        <v>1000</v>
      </c>
      <c r="M39" s="226">
        <f t="shared" si="10"/>
        <v>1.4194511734190605</v>
      </c>
      <c r="O39" s="172">
        <f t="shared" si="11"/>
        <v>1000</v>
      </c>
      <c r="P39" s="173">
        <f t="shared" si="17"/>
        <v>1000</v>
      </c>
      <c r="Q39" s="191">
        <f t="shared" si="18"/>
        <v>1.4194511734190605</v>
      </c>
      <c r="S39" s="197"/>
      <c r="T39" s="193">
        <f t="shared" si="19"/>
        <v>3</v>
      </c>
      <c r="U39" s="193">
        <f t="shared" si="20"/>
        <v>1</v>
      </c>
      <c r="V39" s="193">
        <f t="shared" si="12"/>
        <v>0</v>
      </c>
      <c r="W39" s="194" t="str">
        <f t="shared" si="13"/>
        <v>1.00</v>
      </c>
      <c r="X39" s="195" t="str">
        <f t="shared" si="21"/>
        <v>к</v>
      </c>
      <c r="Y39" s="196" t="str">
        <f t="shared" si="22"/>
        <v>1.00к</v>
      </c>
    </row>
    <row r="40" spans="1:25" x14ac:dyDescent="0.25">
      <c r="A40" s="159">
        <f>'Задание и расчет'!O163</f>
        <v>1025.5243609714216</v>
      </c>
      <c r="B40" s="225">
        <v>29</v>
      </c>
      <c r="C40" s="169">
        <f t="shared" si="14"/>
        <v>1025.5243609714216</v>
      </c>
      <c r="D40" s="170">
        <f t="shared" si="7"/>
        <v>0.1</v>
      </c>
      <c r="E40" s="170">
        <f t="shared" si="8"/>
        <v>102.55243609714216</v>
      </c>
      <c r="G40" s="171" cm="1">
        <f t="array" ref="G40">MAX(IF(MIN(ABS(LN(B$4:Z$4/E40)))=ABS(LN(B$4:Z$4/E40)),B$4:Z$4,-9999))</f>
        <v>100</v>
      </c>
      <c r="H40" s="215">
        <f t="shared" si="15"/>
        <v>1000</v>
      </c>
      <c r="I40" s="226">
        <f t="shared" si="16"/>
        <v>2.4889083031868533</v>
      </c>
      <c r="K40" s="171" cm="1">
        <f t="array" ref="K40">MAX(IF(MIN(ABS(LN(B$6:GL$6/E40)))=ABS(LN(B$6:GL$6/E40)),B$6:GL$6,-9999))</f>
        <v>105</v>
      </c>
      <c r="L40" s="215">
        <f t="shared" si="9"/>
        <v>1050</v>
      </c>
      <c r="M40" s="226">
        <f t="shared" si="10"/>
        <v>2.3866462816538041</v>
      </c>
      <c r="O40" s="172">
        <f t="shared" si="11"/>
        <v>1050</v>
      </c>
      <c r="P40" s="173">
        <f t="shared" si="17"/>
        <v>1050</v>
      </c>
      <c r="Q40" s="191">
        <f t="shared" si="18"/>
        <v>2.3866462816538041</v>
      </c>
      <c r="S40" s="197"/>
      <c r="T40" s="193">
        <f t="shared" si="19"/>
        <v>3</v>
      </c>
      <c r="U40" s="193">
        <f t="shared" si="20"/>
        <v>1.05</v>
      </c>
      <c r="V40" s="193">
        <f t="shared" si="12"/>
        <v>0</v>
      </c>
      <c r="W40" s="194" t="str">
        <f t="shared" si="13"/>
        <v>1.05</v>
      </c>
      <c r="X40" s="195" t="str">
        <f t="shared" si="21"/>
        <v>к</v>
      </c>
      <c r="Y40" s="196" t="str">
        <f t="shared" si="22"/>
        <v>1.05к</v>
      </c>
    </row>
    <row r="41" spans="1:25" x14ac:dyDescent="0.25">
      <c r="A41" s="159">
        <f>'Задание и расчет'!O164</f>
        <v>1035.2076387106661</v>
      </c>
      <c r="B41" s="225">
        <v>30</v>
      </c>
      <c r="C41" s="169">
        <f t="shared" si="14"/>
        <v>1035.2076387106661</v>
      </c>
      <c r="D41" s="170">
        <f t="shared" si="7"/>
        <v>0.1</v>
      </c>
      <c r="E41" s="170">
        <f t="shared" si="8"/>
        <v>103.52076387106661</v>
      </c>
      <c r="G41" s="171" cm="1">
        <f t="array" ref="G41">MAX(IF(MIN(ABS(LN(B$4:Z$4/E41)))=ABS(LN(B$4:Z$4/E41)),B$4:Z$4,-9999))</f>
        <v>100</v>
      </c>
      <c r="H41" s="215">
        <f t="shared" si="15"/>
        <v>1000</v>
      </c>
      <c r="I41" s="226">
        <f t="shared" si="16"/>
        <v>3.4010219200581431</v>
      </c>
      <c r="K41" s="171" cm="1">
        <f t="array" ref="K41">MAX(IF(MIN(ABS(LN(B$6:GL$6/E41)))=ABS(LN(B$6:GL$6/E41)),B$6:GL$6,-9999))</f>
        <v>105</v>
      </c>
      <c r="L41" s="215">
        <f t="shared" si="9"/>
        <v>1050</v>
      </c>
      <c r="M41" s="226">
        <f t="shared" si="10"/>
        <v>1.4289269839389498</v>
      </c>
      <c r="O41" s="172">
        <f t="shared" si="11"/>
        <v>1050</v>
      </c>
      <c r="P41" s="173">
        <f t="shared" si="17"/>
        <v>1050</v>
      </c>
      <c r="Q41" s="191">
        <f t="shared" si="18"/>
        <v>1.4289269839389498</v>
      </c>
      <c r="S41" s="197"/>
      <c r="T41" s="193">
        <f t="shared" si="19"/>
        <v>3</v>
      </c>
      <c r="U41" s="193">
        <f t="shared" si="20"/>
        <v>1.05</v>
      </c>
      <c r="V41" s="193">
        <f t="shared" si="12"/>
        <v>0</v>
      </c>
      <c r="W41" s="194" t="str">
        <f t="shared" si="13"/>
        <v>1.05</v>
      </c>
      <c r="X41" s="195" t="str">
        <f t="shared" si="21"/>
        <v>к</v>
      </c>
      <c r="Y41" s="196" t="str">
        <f t="shared" si="22"/>
        <v>1.05к</v>
      </c>
    </row>
    <row r="42" spans="1:25" x14ac:dyDescent="0.25">
      <c r="A42" s="159">
        <f>'Задание и расчет'!O165</f>
        <v>0</v>
      </c>
      <c r="B42" s="225">
        <v>31</v>
      </c>
      <c r="C42" s="169">
        <f t="shared" si="14"/>
        <v>9.9999999999999995E-7</v>
      </c>
      <c r="D42" s="170">
        <f t="shared" si="7"/>
        <v>100000000</v>
      </c>
      <c r="E42" s="170">
        <f t="shared" si="8"/>
        <v>100</v>
      </c>
      <c r="G42" s="171" cm="1">
        <f t="array" ref="G42">MAX(IF(MIN(ABS(LN(B$4:Z$4/E42)))=ABS(LN(B$4:Z$4/E42)),B$4:Z$4,-9999))</f>
        <v>100</v>
      </c>
      <c r="H42" s="215">
        <f t="shared" si="15"/>
        <v>9.9999999999999995E-7</v>
      </c>
      <c r="I42" s="226">
        <f t="shared" si="16"/>
        <v>0</v>
      </c>
      <c r="K42" s="171" cm="1">
        <f t="array" ref="K42">MAX(IF(MIN(ABS(LN(B$6:GL$6/E42)))=ABS(LN(B$6:GL$6/E42)),B$6:GL$6,-9999))</f>
        <v>100</v>
      </c>
      <c r="L42" s="215">
        <f t="shared" si="9"/>
        <v>9.9999999999999995E-7</v>
      </c>
      <c r="M42" s="226">
        <f t="shared" si="10"/>
        <v>0</v>
      </c>
      <c r="O42" s="172">
        <f t="shared" si="11"/>
        <v>9.9999999999999995E-7</v>
      </c>
      <c r="P42" s="173">
        <f t="shared" si="17"/>
        <v>9.9999999999999995E-7</v>
      </c>
      <c r="Q42" s="191">
        <f t="shared" si="18"/>
        <v>0</v>
      </c>
      <c r="S42" s="197"/>
      <c r="T42" s="193">
        <f t="shared" si="19"/>
        <v>-6</v>
      </c>
      <c r="U42" s="193">
        <f t="shared" si="20"/>
        <v>1</v>
      </c>
      <c r="V42" s="193">
        <f t="shared" si="12"/>
        <v>0</v>
      </c>
      <c r="W42" s="194" t="str">
        <f t="shared" si="13"/>
        <v>1.00</v>
      </c>
      <c r="X42" s="195" t="str">
        <f t="shared" si="21"/>
        <v>u</v>
      </c>
      <c r="Y42" s="196" t="str">
        <f t="shared" si="22"/>
        <v>1.00u</v>
      </c>
    </row>
    <row r="43" spans="1:25" x14ac:dyDescent="0.25">
      <c r="A43" s="159">
        <f>'Задание и расчет'!O166</f>
        <v>0</v>
      </c>
      <c r="B43" s="225">
        <v>32</v>
      </c>
      <c r="C43" s="169">
        <f t="shared" si="14"/>
        <v>9.9999999999999995E-7</v>
      </c>
      <c r="D43" s="170">
        <f t="shared" si="7"/>
        <v>100000000</v>
      </c>
      <c r="E43" s="170">
        <f t="shared" si="8"/>
        <v>100</v>
      </c>
      <c r="G43" s="171" cm="1">
        <f t="array" ref="G43">MAX(IF(MIN(ABS(LN(B$4:Z$4/E43)))=ABS(LN(B$4:Z$4/E43)),B$4:Z$4,-9999))</f>
        <v>100</v>
      </c>
      <c r="H43" s="215">
        <f t="shared" si="15"/>
        <v>9.9999999999999995E-7</v>
      </c>
      <c r="I43" s="226">
        <f t="shared" si="16"/>
        <v>0</v>
      </c>
      <c r="K43" s="171" cm="1">
        <f t="array" ref="K43">MAX(IF(MIN(ABS(LN(B$6:GL$6/E43)))=ABS(LN(B$6:GL$6/E43)),B$6:GL$6,-9999))</f>
        <v>100</v>
      </c>
      <c r="L43" s="215">
        <f t="shared" si="9"/>
        <v>9.9999999999999995E-7</v>
      </c>
      <c r="M43" s="226">
        <f t="shared" si="10"/>
        <v>0</v>
      </c>
      <c r="O43" s="172">
        <f t="shared" si="11"/>
        <v>9.9999999999999995E-7</v>
      </c>
      <c r="P43" s="173">
        <f t="shared" si="17"/>
        <v>9.9999999999999995E-7</v>
      </c>
      <c r="Q43" s="191">
        <f t="shared" si="18"/>
        <v>0</v>
      </c>
      <c r="S43" s="197"/>
      <c r="T43" s="193">
        <f t="shared" si="19"/>
        <v>-6</v>
      </c>
      <c r="U43" s="193">
        <f t="shared" si="20"/>
        <v>1</v>
      </c>
      <c r="V43" s="193">
        <f t="shared" si="12"/>
        <v>0</v>
      </c>
      <c r="W43" s="194" t="str">
        <f t="shared" si="13"/>
        <v>1.00</v>
      </c>
      <c r="X43" s="195" t="str">
        <f t="shared" si="21"/>
        <v>u</v>
      </c>
      <c r="Y43" s="196" t="str">
        <f t="shared" si="22"/>
        <v>1.00u</v>
      </c>
    </row>
    <row r="44" spans="1:25" x14ac:dyDescent="0.25">
      <c r="A44" s="159">
        <f>'Задание и расчет'!O167</f>
        <v>0</v>
      </c>
      <c r="B44" s="225">
        <v>33</v>
      </c>
      <c r="C44" s="169">
        <f t="shared" si="14"/>
        <v>9.9999999999999995E-7</v>
      </c>
      <c r="D44" s="170">
        <f t="shared" si="7"/>
        <v>100000000</v>
      </c>
      <c r="E44" s="170">
        <f t="shared" si="8"/>
        <v>100</v>
      </c>
      <c r="G44" s="171" cm="1">
        <f t="array" ref="G44">MAX(IF(MIN(ABS(LN(B$4:Z$4/E44)))=ABS(LN(B$4:Z$4/E44)),B$4:Z$4,-9999))</f>
        <v>100</v>
      </c>
      <c r="H44" s="215">
        <f t="shared" si="15"/>
        <v>9.9999999999999995E-7</v>
      </c>
      <c r="I44" s="226">
        <f t="shared" si="16"/>
        <v>0</v>
      </c>
      <c r="K44" s="171" cm="1">
        <f t="array" ref="K44">MAX(IF(MIN(ABS(LN(B$6:GL$6/E44)))=ABS(LN(B$6:GL$6/E44)),B$6:GL$6,-9999))</f>
        <v>100</v>
      </c>
      <c r="L44" s="215">
        <f t="shared" si="9"/>
        <v>9.9999999999999995E-7</v>
      </c>
      <c r="M44" s="226">
        <f t="shared" si="10"/>
        <v>0</v>
      </c>
      <c r="O44" s="172">
        <f t="shared" si="11"/>
        <v>9.9999999999999995E-7</v>
      </c>
      <c r="P44" s="173">
        <f t="shared" si="17"/>
        <v>9.9999999999999995E-7</v>
      </c>
      <c r="Q44" s="191">
        <f t="shared" si="18"/>
        <v>0</v>
      </c>
      <c r="S44" s="197"/>
      <c r="T44" s="193">
        <f t="shared" si="19"/>
        <v>-6</v>
      </c>
      <c r="U44" s="193">
        <f t="shared" si="20"/>
        <v>1</v>
      </c>
      <c r="V44" s="193">
        <f t="shared" si="12"/>
        <v>0</v>
      </c>
      <c r="W44" s="194" t="str">
        <f t="shared" si="13"/>
        <v>1.00</v>
      </c>
      <c r="X44" s="195" t="str">
        <f t="shared" si="21"/>
        <v>u</v>
      </c>
      <c r="Y44" s="196" t="str">
        <f t="shared" si="22"/>
        <v>1.00u</v>
      </c>
    </row>
    <row r="45" spans="1:25" x14ac:dyDescent="0.25">
      <c r="A45" s="159">
        <f>'Задание и расчет'!O168</f>
        <v>0</v>
      </c>
      <c r="B45" s="225">
        <v>34</v>
      </c>
      <c r="C45" s="169">
        <f t="shared" si="14"/>
        <v>9.9999999999999995E-7</v>
      </c>
      <c r="D45" s="170">
        <f t="shared" si="7"/>
        <v>100000000</v>
      </c>
      <c r="E45" s="170">
        <f t="shared" si="8"/>
        <v>100</v>
      </c>
      <c r="G45" s="171" cm="1">
        <f t="array" ref="G45">MAX(IF(MIN(ABS(LN(B$4:Z$4/E45)))=ABS(LN(B$4:Z$4/E45)),B$4:Z$4,-9999))</f>
        <v>100</v>
      </c>
      <c r="H45" s="215">
        <f t="shared" si="15"/>
        <v>9.9999999999999995E-7</v>
      </c>
      <c r="I45" s="226">
        <f t="shared" si="16"/>
        <v>0</v>
      </c>
      <c r="K45" s="171" cm="1">
        <f t="array" ref="K45">MAX(IF(MIN(ABS(LN(B$6:GL$6/E45)))=ABS(LN(B$6:GL$6/E45)),B$6:GL$6,-9999))</f>
        <v>100</v>
      </c>
      <c r="L45" s="215">
        <f t="shared" si="9"/>
        <v>9.9999999999999995E-7</v>
      </c>
      <c r="M45" s="226">
        <f t="shared" si="10"/>
        <v>0</v>
      </c>
      <c r="O45" s="172">
        <f t="shared" si="11"/>
        <v>9.9999999999999995E-7</v>
      </c>
      <c r="P45" s="173">
        <f t="shared" si="17"/>
        <v>9.9999999999999995E-7</v>
      </c>
      <c r="Q45" s="191">
        <f t="shared" si="18"/>
        <v>0</v>
      </c>
      <c r="S45" s="197"/>
      <c r="T45" s="193">
        <f t="shared" si="19"/>
        <v>-6</v>
      </c>
      <c r="U45" s="193">
        <f t="shared" si="20"/>
        <v>1</v>
      </c>
      <c r="V45" s="193">
        <f t="shared" si="12"/>
        <v>0</v>
      </c>
      <c r="W45" s="194" t="str">
        <f t="shared" si="13"/>
        <v>1.00</v>
      </c>
      <c r="X45" s="195" t="str">
        <f t="shared" si="21"/>
        <v>u</v>
      </c>
      <c r="Y45" s="196" t="str">
        <f t="shared" si="22"/>
        <v>1.00u</v>
      </c>
    </row>
    <row r="46" spans="1:25" x14ac:dyDescent="0.25">
      <c r="A46" s="159">
        <f>'Задание и расчет'!O169</f>
        <v>0</v>
      </c>
      <c r="B46" s="225">
        <v>35</v>
      </c>
      <c r="C46" s="169">
        <f t="shared" si="14"/>
        <v>9.9999999999999995E-7</v>
      </c>
      <c r="D46" s="170">
        <f t="shared" si="7"/>
        <v>100000000</v>
      </c>
      <c r="E46" s="170">
        <f t="shared" si="8"/>
        <v>100</v>
      </c>
      <c r="G46" s="171" cm="1">
        <f t="array" ref="G46">MAX(IF(MIN(ABS(LN(B$4:Z$4/E46)))=ABS(LN(B$4:Z$4/E46)),B$4:Z$4,-9999))</f>
        <v>100</v>
      </c>
      <c r="H46" s="215">
        <f t="shared" si="15"/>
        <v>9.9999999999999995E-7</v>
      </c>
      <c r="I46" s="226">
        <f t="shared" si="16"/>
        <v>0</v>
      </c>
      <c r="K46" s="171" cm="1">
        <f t="array" ref="K46">MAX(IF(MIN(ABS(LN(B$6:GL$6/E46)))=ABS(LN(B$6:GL$6/E46)),B$6:GL$6,-9999))</f>
        <v>100</v>
      </c>
      <c r="L46" s="215">
        <f t="shared" si="9"/>
        <v>9.9999999999999995E-7</v>
      </c>
      <c r="M46" s="226">
        <f t="shared" si="10"/>
        <v>0</v>
      </c>
      <c r="O46" s="172">
        <f t="shared" si="11"/>
        <v>9.9999999999999995E-7</v>
      </c>
      <c r="P46" s="173">
        <f t="shared" si="17"/>
        <v>9.9999999999999995E-7</v>
      </c>
      <c r="Q46" s="191">
        <f t="shared" si="18"/>
        <v>0</v>
      </c>
      <c r="S46" s="197"/>
      <c r="T46" s="193">
        <f t="shared" si="19"/>
        <v>-6</v>
      </c>
      <c r="U46" s="193">
        <f t="shared" si="20"/>
        <v>1</v>
      </c>
      <c r="V46" s="193">
        <f t="shared" si="12"/>
        <v>0</v>
      </c>
      <c r="W46" s="194" t="str">
        <f t="shared" si="13"/>
        <v>1.00</v>
      </c>
      <c r="X46" s="195" t="str">
        <f t="shared" si="21"/>
        <v>u</v>
      </c>
      <c r="Y46" s="196" t="str">
        <f t="shared" si="22"/>
        <v>1.00u</v>
      </c>
    </row>
    <row r="47" spans="1:25" x14ac:dyDescent="0.25">
      <c r="A47" s="159">
        <f>'Задание и расчет'!O170</f>
        <v>0</v>
      </c>
      <c r="B47" s="225">
        <v>36</v>
      </c>
      <c r="C47" s="169">
        <f t="shared" si="14"/>
        <v>9.9999999999999995E-7</v>
      </c>
      <c r="D47" s="170">
        <f t="shared" si="7"/>
        <v>100000000</v>
      </c>
      <c r="E47" s="170">
        <f t="shared" si="8"/>
        <v>100</v>
      </c>
      <c r="G47" s="171" cm="1">
        <f t="array" ref="G47">MAX(IF(MIN(ABS(LN(B$4:Z$4/E47)))=ABS(LN(B$4:Z$4/E47)),B$4:Z$4,-9999))</f>
        <v>100</v>
      </c>
      <c r="H47" s="215">
        <f t="shared" si="15"/>
        <v>9.9999999999999995E-7</v>
      </c>
      <c r="I47" s="226">
        <f t="shared" si="16"/>
        <v>0</v>
      </c>
      <c r="K47" s="171" cm="1">
        <f t="array" ref="K47">MAX(IF(MIN(ABS(LN(B$6:GL$6/E47)))=ABS(LN(B$6:GL$6/E47)),B$6:GL$6,-9999))</f>
        <v>100</v>
      </c>
      <c r="L47" s="215">
        <f t="shared" si="9"/>
        <v>9.9999999999999995E-7</v>
      </c>
      <c r="M47" s="226">
        <f t="shared" si="10"/>
        <v>0</v>
      </c>
      <c r="O47" s="172">
        <f t="shared" si="11"/>
        <v>9.9999999999999995E-7</v>
      </c>
      <c r="P47" s="173">
        <f t="shared" si="17"/>
        <v>9.9999999999999995E-7</v>
      </c>
      <c r="Q47" s="191">
        <f t="shared" si="18"/>
        <v>0</v>
      </c>
      <c r="S47" s="197"/>
      <c r="T47" s="193">
        <f t="shared" si="19"/>
        <v>-6</v>
      </c>
      <c r="U47" s="193">
        <f t="shared" si="20"/>
        <v>1</v>
      </c>
      <c r="V47" s="193">
        <f t="shared" si="12"/>
        <v>0</v>
      </c>
      <c r="W47" s="194" t="str">
        <f t="shared" si="13"/>
        <v>1.00</v>
      </c>
      <c r="X47" s="195" t="str">
        <f t="shared" si="21"/>
        <v>u</v>
      </c>
      <c r="Y47" s="196" t="str">
        <f t="shared" si="22"/>
        <v>1.00u</v>
      </c>
    </row>
    <row r="48" spans="1:25" x14ac:dyDescent="0.25">
      <c r="A48" s="159">
        <f>'Задание и расчет'!O171</f>
        <v>0</v>
      </c>
      <c r="B48" s="225">
        <v>37</v>
      </c>
      <c r="C48" s="169">
        <f t="shared" si="14"/>
        <v>9.9999999999999995E-7</v>
      </c>
      <c r="D48" s="170">
        <f t="shared" si="7"/>
        <v>100000000</v>
      </c>
      <c r="E48" s="170">
        <f t="shared" si="8"/>
        <v>100</v>
      </c>
      <c r="G48" s="171" cm="1">
        <f t="array" ref="G48">MAX(IF(MIN(ABS(LN(B$4:Z$4/E48)))=ABS(LN(B$4:Z$4/E48)),B$4:Z$4,-9999))</f>
        <v>100</v>
      </c>
      <c r="H48" s="215">
        <f t="shared" si="15"/>
        <v>9.9999999999999995E-7</v>
      </c>
      <c r="I48" s="226">
        <f t="shared" si="16"/>
        <v>0</v>
      </c>
      <c r="K48" s="171" cm="1">
        <f t="array" ref="K48">MAX(IF(MIN(ABS(LN(B$6:GL$6/E48)))=ABS(LN(B$6:GL$6/E48)),B$6:GL$6,-9999))</f>
        <v>100</v>
      </c>
      <c r="L48" s="215">
        <f t="shared" si="9"/>
        <v>9.9999999999999995E-7</v>
      </c>
      <c r="M48" s="226">
        <f t="shared" si="10"/>
        <v>0</v>
      </c>
      <c r="O48" s="172">
        <f t="shared" si="11"/>
        <v>9.9999999999999995E-7</v>
      </c>
      <c r="P48" s="173">
        <f t="shared" si="17"/>
        <v>9.9999999999999995E-7</v>
      </c>
      <c r="Q48" s="191">
        <f t="shared" si="18"/>
        <v>0</v>
      </c>
      <c r="S48" s="197"/>
      <c r="T48" s="193">
        <f t="shared" si="19"/>
        <v>-6</v>
      </c>
      <c r="U48" s="193">
        <f t="shared" si="20"/>
        <v>1</v>
      </c>
      <c r="V48" s="193">
        <f t="shared" si="12"/>
        <v>0</v>
      </c>
      <c r="W48" s="194" t="str">
        <f t="shared" si="13"/>
        <v>1.00</v>
      </c>
      <c r="X48" s="195" t="str">
        <f t="shared" si="21"/>
        <v>u</v>
      </c>
      <c r="Y48" s="196" t="str">
        <f t="shared" si="22"/>
        <v>1.00u</v>
      </c>
    </row>
    <row r="49" spans="1:25" x14ac:dyDescent="0.25">
      <c r="A49" s="159">
        <f>'Задание и расчет'!O172</f>
        <v>0</v>
      </c>
      <c r="B49" s="225">
        <v>38</v>
      </c>
      <c r="C49" s="169">
        <f t="shared" si="14"/>
        <v>9.9999999999999995E-7</v>
      </c>
      <c r="D49" s="170">
        <f t="shared" si="7"/>
        <v>100000000</v>
      </c>
      <c r="E49" s="170">
        <f t="shared" si="8"/>
        <v>100</v>
      </c>
      <c r="G49" s="171" cm="1">
        <f t="array" ref="G49">MAX(IF(MIN(ABS(LN(B$4:Z$4/E49)))=ABS(LN(B$4:Z$4/E49)),B$4:Z$4,-9999))</f>
        <v>100</v>
      </c>
      <c r="H49" s="215">
        <f t="shared" si="15"/>
        <v>9.9999999999999995E-7</v>
      </c>
      <c r="I49" s="226">
        <f t="shared" si="16"/>
        <v>0</v>
      </c>
      <c r="K49" s="171" cm="1">
        <f t="array" ref="K49">MAX(IF(MIN(ABS(LN(B$6:GL$6/E49)))=ABS(LN(B$6:GL$6/E49)),B$6:GL$6,-9999))</f>
        <v>100</v>
      </c>
      <c r="L49" s="215">
        <f t="shared" si="9"/>
        <v>9.9999999999999995E-7</v>
      </c>
      <c r="M49" s="226">
        <f t="shared" si="10"/>
        <v>0</v>
      </c>
      <c r="O49" s="172">
        <f t="shared" si="11"/>
        <v>9.9999999999999995E-7</v>
      </c>
      <c r="P49" s="173">
        <f t="shared" si="17"/>
        <v>9.9999999999999995E-7</v>
      </c>
      <c r="Q49" s="191">
        <f t="shared" si="18"/>
        <v>0</v>
      </c>
      <c r="S49" s="197"/>
      <c r="T49" s="193">
        <f t="shared" si="19"/>
        <v>-6</v>
      </c>
      <c r="U49" s="193">
        <f t="shared" si="20"/>
        <v>1</v>
      </c>
      <c r="V49" s="193">
        <f t="shared" si="12"/>
        <v>0</v>
      </c>
      <c r="W49" s="194" t="str">
        <f t="shared" si="13"/>
        <v>1.00</v>
      </c>
      <c r="X49" s="195" t="str">
        <f t="shared" si="21"/>
        <v>u</v>
      </c>
      <c r="Y49" s="196" t="str">
        <f t="shared" si="22"/>
        <v>1.00u</v>
      </c>
    </row>
    <row r="50" spans="1:25" x14ac:dyDescent="0.25">
      <c r="A50" s="159">
        <f>'Задание и расчет'!O173</f>
        <v>0</v>
      </c>
      <c r="B50" s="225">
        <v>39</v>
      </c>
      <c r="C50" s="169">
        <f t="shared" si="14"/>
        <v>9.9999999999999995E-7</v>
      </c>
      <c r="D50" s="170">
        <f t="shared" si="7"/>
        <v>100000000</v>
      </c>
      <c r="E50" s="170">
        <f t="shared" si="8"/>
        <v>100</v>
      </c>
      <c r="G50" s="171" cm="1">
        <f t="array" ref="G50">MAX(IF(MIN(ABS(LN(B$4:Z$4/E50)))=ABS(LN(B$4:Z$4/E50)),B$4:Z$4,-9999))</f>
        <v>100</v>
      </c>
      <c r="H50" s="215">
        <f t="shared" si="15"/>
        <v>9.9999999999999995E-7</v>
      </c>
      <c r="I50" s="226">
        <f t="shared" si="16"/>
        <v>0</v>
      </c>
      <c r="K50" s="171" cm="1">
        <f t="array" ref="K50">MAX(IF(MIN(ABS(LN(B$6:GL$6/E50)))=ABS(LN(B$6:GL$6/E50)),B$6:GL$6,-9999))</f>
        <v>100</v>
      </c>
      <c r="L50" s="215">
        <f t="shared" si="9"/>
        <v>9.9999999999999995E-7</v>
      </c>
      <c r="M50" s="226">
        <f t="shared" si="10"/>
        <v>0</v>
      </c>
      <c r="O50" s="172">
        <f t="shared" si="11"/>
        <v>9.9999999999999995E-7</v>
      </c>
      <c r="P50" s="173">
        <f t="shared" si="17"/>
        <v>9.9999999999999995E-7</v>
      </c>
      <c r="Q50" s="191">
        <f t="shared" si="18"/>
        <v>0</v>
      </c>
      <c r="S50" s="197"/>
      <c r="T50" s="193">
        <f t="shared" si="19"/>
        <v>-6</v>
      </c>
      <c r="U50" s="193">
        <f t="shared" si="20"/>
        <v>1</v>
      </c>
      <c r="V50" s="193">
        <f t="shared" si="12"/>
        <v>0</v>
      </c>
      <c r="W50" s="194" t="str">
        <f t="shared" si="13"/>
        <v>1.00</v>
      </c>
      <c r="X50" s="195" t="str">
        <f t="shared" si="21"/>
        <v>u</v>
      </c>
      <c r="Y50" s="196" t="str">
        <f t="shared" si="22"/>
        <v>1.00u</v>
      </c>
    </row>
    <row r="51" spans="1:25" x14ac:dyDescent="0.25">
      <c r="A51" s="159">
        <f>'Задание и расчет'!O174</f>
        <v>0</v>
      </c>
      <c r="B51" s="225">
        <v>40</v>
      </c>
      <c r="C51" s="169">
        <f t="shared" si="14"/>
        <v>9.9999999999999995E-7</v>
      </c>
      <c r="D51" s="170">
        <f t="shared" si="7"/>
        <v>100000000</v>
      </c>
      <c r="E51" s="170">
        <f t="shared" si="8"/>
        <v>100</v>
      </c>
      <c r="G51" s="171" cm="1">
        <f t="array" ref="G51">MAX(IF(MIN(ABS(LN(B$4:Z$4/E51)))=ABS(LN(B$4:Z$4/E51)),B$4:Z$4,-9999))</f>
        <v>100</v>
      </c>
      <c r="H51" s="215">
        <f t="shared" si="15"/>
        <v>9.9999999999999995E-7</v>
      </c>
      <c r="I51" s="226">
        <f t="shared" si="16"/>
        <v>0</v>
      </c>
      <c r="K51" s="171" cm="1">
        <f t="array" ref="K51">MAX(IF(MIN(ABS(LN(B$6:GL$6/E51)))=ABS(LN(B$6:GL$6/E51)),B$6:GL$6,-9999))</f>
        <v>100</v>
      </c>
      <c r="L51" s="215">
        <f t="shared" si="9"/>
        <v>9.9999999999999995E-7</v>
      </c>
      <c r="M51" s="226">
        <f t="shared" si="10"/>
        <v>0</v>
      </c>
      <c r="O51" s="172">
        <f t="shared" si="11"/>
        <v>9.9999999999999995E-7</v>
      </c>
      <c r="P51" s="173">
        <f t="shared" si="17"/>
        <v>9.9999999999999995E-7</v>
      </c>
      <c r="Q51" s="191">
        <f t="shared" si="18"/>
        <v>0</v>
      </c>
      <c r="S51" s="197"/>
      <c r="T51" s="193">
        <f t="shared" si="19"/>
        <v>-6</v>
      </c>
      <c r="U51" s="193">
        <f t="shared" si="20"/>
        <v>1</v>
      </c>
      <c r="V51" s="193">
        <f t="shared" si="12"/>
        <v>0</v>
      </c>
      <c r="W51" s="194" t="str">
        <f t="shared" si="13"/>
        <v>1.00</v>
      </c>
      <c r="X51" s="195" t="str">
        <f t="shared" si="21"/>
        <v>u</v>
      </c>
      <c r="Y51" s="196" t="str">
        <f t="shared" si="22"/>
        <v>1.00u</v>
      </c>
    </row>
    <row r="52" spans="1:25" x14ac:dyDescent="0.25">
      <c r="A52" s="159">
        <f>'Задание и расчет'!O175</f>
        <v>0</v>
      </c>
      <c r="B52" s="225">
        <v>41</v>
      </c>
      <c r="C52" s="169">
        <f t="shared" si="14"/>
        <v>9.9999999999999995E-7</v>
      </c>
      <c r="D52" s="170">
        <f t="shared" si="7"/>
        <v>100000000</v>
      </c>
      <c r="E52" s="170">
        <f t="shared" si="8"/>
        <v>100</v>
      </c>
      <c r="G52" s="171" cm="1">
        <f t="array" ref="G52">MAX(IF(MIN(ABS(LN(B$4:Z$4/E52)))=ABS(LN(B$4:Z$4/E52)),B$4:Z$4,-9999))</f>
        <v>100</v>
      </c>
      <c r="H52" s="215">
        <f t="shared" si="15"/>
        <v>9.9999999999999995E-7</v>
      </c>
      <c r="I52" s="226">
        <f t="shared" si="16"/>
        <v>0</v>
      </c>
      <c r="K52" s="171" cm="1">
        <f t="array" ref="K52">MAX(IF(MIN(ABS(LN(B$6:GL$6/E52)))=ABS(LN(B$6:GL$6/E52)),B$6:GL$6,-9999))</f>
        <v>100</v>
      </c>
      <c r="L52" s="215">
        <f t="shared" si="9"/>
        <v>9.9999999999999995E-7</v>
      </c>
      <c r="M52" s="226">
        <f t="shared" si="10"/>
        <v>0</v>
      </c>
      <c r="O52" s="172">
        <f t="shared" si="11"/>
        <v>9.9999999999999995E-7</v>
      </c>
      <c r="P52" s="173">
        <f t="shared" si="17"/>
        <v>9.9999999999999995E-7</v>
      </c>
      <c r="Q52" s="191">
        <f t="shared" si="18"/>
        <v>0</v>
      </c>
      <c r="S52" s="197"/>
      <c r="T52" s="193">
        <f t="shared" si="19"/>
        <v>-6</v>
      </c>
      <c r="U52" s="193">
        <f t="shared" si="20"/>
        <v>1</v>
      </c>
      <c r="V52" s="193">
        <f t="shared" si="12"/>
        <v>0</v>
      </c>
      <c r="W52" s="194" t="str">
        <f t="shared" si="13"/>
        <v>1.00</v>
      </c>
      <c r="X52" s="195" t="str">
        <f t="shared" si="21"/>
        <v>u</v>
      </c>
      <c r="Y52" s="196" t="str">
        <f t="shared" si="22"/>
        <v>1.00u</v>
      </c>
    </row>
    <row r="53" spans="1:25" x14ac:dyDescent="0.25">
      <c r="A53" s="159">
        <f>'Задание и расчет'!O176</f>
        <v>0</v>
      </c>
      <c r="B53" s="225">
        <v>42</v>
      </c>
      <c r="C53" s="169">
        <f t="shared" si="14"/>
        <v>9.9999999999999995E-7</v>
      </c>
      <c r="D53" s="170">
        <f t="shared" si="7"/>
        <v>100000000</v>
      </c>
      <c r="E53" s="170">
        <f t="shared" si="8"/>
        <v>100</v>
      </c>
      <c r="G53" s="171" cm="1">
        <f t="array" ref="G53">MAX(IF(MIN(ABS(LN(B$4:Z$4/E53)))=ABS(LN(B$4:Z$4/E53)),B$4:Z$4,-9999))</f>
        <v>100</v>
      </c>
      <c r="H53" s="215">
        <f t="shared" si="15"/>
        <v>9.9999999999999995E-7</v>
      </c>
      <c r="I53" s="226">
        <f t="shared" si="16"/>
        <v>0</v>
      </c>
      <c r="K53" s="171" cm="1">
        <f t="array" ref="K53">MAX(IF(MIN(ABS(LN(B$6:GL$6/E53)))=ABS(LN(B$6:GL$6/E53)),B$6:GL$6,-9999))</f>
        <v>100</v>
      </c>
      <c r="L53" s="215">
        <f t="shared" si="9"/>
        <v>9.9999999999999995E-7</v>
      </c>
      <c r="M53" s="226">
        <f t="shared" si="10"/>
        <v>0</v>
      </c>
      <c r="O53" s="172">
        <f t="shared" si="11"/>
        <v>9.9999999999999995E-7</v>
      </c>
      <c r="P53" s="173">
        <f t="shared" si="17"/>
        <v>9.9999999999999995E-7</v>
      </c>
      <c r="Q53" s="191">
        <f t="shared" si="18"/>
        <v>0</v>
      </c>
      <c r="S53" s="197"/>
      <c r="T53" s="193">
        <f t="shared" si="19"/>
        <v>-6</v>
      </c>
      <c r="U53" s="193">
        <f t="shared" si="20"/>
        <v>1</v>
      </c>
      <c r="V53" s="193">
        <f t="shared" si="12"/>
        <v>0</v>
      </c>
      <c r="W53" s="194" t="str">
        <f t="shared" si="13"/>
        <v>1.00</v>
      </c>
      <c r="X53" s="195" t="str">
        <f t="shared" si="21"/>
        <v>u</v>
      </c>
      <c r="Y53" s="196" t="str">
        <f t="shared" si="22"/>
        <v>1.00u</v>
      </c>
    </row>
    <row r="54" spans="1:25" x14ac:dyDescent="0.25">
      <c r="A54" s="159">
        <f>'Задание и расчет'!O177</f>
        <v>0</v>
      </c>
      <c r="B54" s="225">
        <v>43</v>
      </c>
      <c r="C54" s="169">
        <f t="shared" si="14"/>
        <v>9.9999999999999995E-7</v>
      </c>
      <c r="D54" s="170">
        <f t="shared" si="7"/>
        <v>100000000</v>
      </c>
      <c r="E54" s="170">
        <f t="shared" si="8"/>
        <v>100</v>
      </c>
      <c r="G54" s="171" cm="1">
        <f t="array" ref="G54">MAX(IF(MIN(ABS(LN(B$4:Z$4/E54)))=ABS(LN(B$4:Z$4/E54)),B$4:Z$4,-9999))</f>
        <v>100</v>
      </c>
      <c r="H54" s="215">
        <f t="shared" si="15"/>
        <v>9.9999999999999995E-7</v>
      </c>
      <c r="I54" s="226">
        <f t="shared" si="16"/>
        <v>0</v>
      </c>
      <c r="K54" s="171" cm="1">
        <f t="array" ref="K54">MAX(IF(MIN(ABS(LN(B$6:GL$6/E54)))=ABS(LN(B$6:GL$6/E54)),B$6:GL$6,-9999))</f>
        <v>100</v>
      </c>
      <c r="L54" s="215">
        <f t="shared" si="9"/>
        <v>9.9999999999999995E-7</v>
      </c>
      <c r="M54" s="226">
        <f t="shared" si="10"/>
        <v>0</v>
      </c>
      <c r="O54" s="172">
        <f t="shared" si="11"/>
        <v>9.9999999999999995E-7</v>
      </c>
      <c r="P54" s="173">
        <f t="shared" si="17"/>
        <v>9.9999999999999995E-7</v>
      </c>
      <c r="Q54" s="191">
        <f t="shared" si="18"/>
        <v>0</v>
      </c>
      <c r="S54" s="197"/>
      <c r="T54" s="193">
        <f t="shared" si="19"/>
        <v>-6</v>
      </c>
      <c r="U54" s="193">
        <f t="shared" si="20"/>
        <v>1</v>
      </c>
      <c r="V54" s="193">
        <f t="shared" si="12"/>
        <v>0</v>
      </c>
      <c r="W54" s="194" t="str">
        <f t="shared" si="13"/>
        <v>1.00</v>
      </c>
      <c r="X54" s="195" t="str">
        <f t="shared" si="21"/>
        <v>u</v>
      </c>
      <c r="Y54" s="196" t="str">
        <f t="shared" si="22"/>
        <v>1.00u</v>
      </c>
    </row>
    <row r="55" spans="1:25" x14ac:dyDescent="0.25">
      <c r="A55" s="159">
        <f>'Задание и расчет'!O178</f>
        <v>0</v>
      </c>
      <c r="B55" s="225">
        <v>44</v>
      </c>
      <c r="C55" s="169">
        <f t="shared" si="14"/>
        <v>9.9999999999999995E-7</v>
      </c>
      <c r="D55" s="170">
        <f t="shared" si="7"/>
        <v>100000000</v>
      </c>
      <c r="E55" s="170">
        <f t="shared" si="8"/>
        <v>100</v>
      </c>
      <c r="G55" s="171" cm="1">
        <f t="array" ref="G55">MAX(IF(MIN(ABS(LN(B$4:Z$4/E55)))=ABS(LN(B$4:Z$4/E55)),B$4:Z$4,-9999))</f>
        <v>100</v>
      </c>
      <c r="H55" s="215">
        <f t="shared" si="15"/>
        <v>9.9999999999999995E-7</v>
      </c>
      <c r="I55" s="226">
        <f t="shared" si="16"/>
        <v>0</v>
      </c>
      <c r="K55" s="171" cm="1">
        <f t="array" ref="K55">MAX(IF(MIN(ABS(LN(B$6:GL$6/E55)))=ABS(LN(B$6:GL$6/E55)),B$6:GL$6,-9999))</f>
        <v>100</v>
      </c>
      <c r="L55" s="215">
        <f t="shared" si="9"/>
        <v>9.9999999999999995E-7</v>
      </c>
      <c r="M55" s="226">
        <f t="shared" si="10"/>
        <v>0</v>
      </c>
      <c r="O55" s="172">
        <f t="shared" si="11"/>
        <v>9.9999999999999995E-7</v>
      </c>
      <c r="P55" s="173">
        <f t="shared" si="17"/>
        <v>9.9999999999999995E-7</v>
      </c>
      <c r="Q55" s="191">
        <f t="shared" si="18"/>
        <v>0</v>
      </c>
      <c r="S55" s="197"/>
      <c r="T55" s="193">
        <f t="shared" si="19"/>
        <v>-6</v>
      </c>
      <c r="U55" s="193">
        <f t="shared" si="20"/>
        <v>1</v>
      </c>
      <c r="V55" s="193">
        <f t="shared" si="12"/>
        <v>0</v>
      </c>
      <c r="W55" s="194" t="str">
        <f t="shared" si="13"/>
        <v>1.00</v>
      </c>
      <c r="X55" s="195" t="str">
        <f t="shared" si="21"/>
        <v>u</v>
      </c>
      <c r="Y55" s="196" t="str">
        <f t="shared" si="22"/>
        <v>1.00u</v>
      </c>
    </row>
    <row r="56" spans="1:25" x14ac:dyDescent="0.25">
      <c r="A56" s="159">
        <f>'Задание и расчет'!O179</f>
        <v>0</v>
      </c>
      <c r="B56" s="225">
        <v>45</v>
      </c>
      <c r="C56" s="169">
        <f t="shared" si="14"/>
        <v>9.9999999999999995E-7</v>
      </c>
      <c r="D56" s="170">
        <f t="shared" si="7"/>
        <v>100000000</v>
      </c>
      <c r="E56" s="170">
        <f t="shared" si="8"/>
        <v>100</v>
      </c>
      <c r="G56" s="171" cm="1">
        <f t="array" ref="G56">MAX(IF(MIN(ABS(LN(B$4:Z$4/E56)))=ABS(LN(B$4:Z$4/E56)),B$4:Z$4,-9999))</f>
        <v>100</v>
      </c>
      <c r="H56" s="215">
        <f t="shared" si="15"/>
        <v>9.9999999999999995E-7</v>
      </c>
      <c r="I56" s="226">
        <f t="shared" si="16"/>
        <v>0</v>
      </c>
      <c r="K56" s="171" cm="1">
        <f t="array" ref="K56">MAX(IF(MIN(ABS(LN(B$6:GL$6/E56)))=ABS(LN(B$6:GL$6/E56)),B$6:GL$6,-9999))</f>
        <v>100</v>
      </c>
      <c r="L56" s="215">
        <f t="shared" si="9"/>
        <v>9.9999999999999995E-7</v>
      </c>
      <c r="M56" s="226">
        <f t="shared" si="10"/>
        <v>0</v>
      </c>
      <c r="O56" s="172">
        <f t="shared" si="11"/>
        <v>9.9999999999999995E-7</v>
      </c>
      <c r="P56" s="173">
        <f t="shared" si="17"/>
        <v>9.9999999999999995E-7</v>
      </c>
      <c r="Q56" s="191">
        <f t="shared" si="18"/>
        <v>0</v>
      </c>
      <c r="S56" s="197"/>
      <c r="T56" s="193">
        <f t="shared" si="19"/>
        <v>-6</v>
      </c>
      <c r="U56" s="193">
        <f t="shared" si="20"/>
        <v>1</v>
      </c>
      <c r="V56" s="193">
        <f t="shared" si="12"/>
        <v>0</v>
      </c>
      <c r="W56" s="194" t="str">
        <f t="shared" si="13"/>
        <v>1.00</v>
      </c>
      <c r="X56" s="195" t="str">
        <f t="shared" si="21"/>
        <v>u</v>
      </c>
      <c r="Y56" s="196" t="str">
        <f t="shared" si="22"/>
        <v>1.00u</v>
      </c>
    </row>
    <row r="57" spans="1:25" x14ac:dyDescent="0.25">
      <c r="A57" s="159">
        <f>'Задание и расчет'!O180</f>
        <v>0</v>
      </c>
      <c r="B57" s="225">
        <v>46</v>
      </c>
      <c r="C57" s="169">
        <f t="shared" si="14"/>
        <v>9.9999999999999995E-7</v>
      </c>
      <c r="D57" s="170">
        <f t="shared" si="7"/>
        <v>100000000</v>
      </c>
      <c r="E57" s="170">
        <f t="shared" si="8"/>
        <v>100</v>
      </c>
      <c r="G57" s="171" cm="1">
        <f t="array" ref="G57">MAX(IF(MIN(ABS(LN(B$4:Z$4/E57)))=ABS(LN(B$4:Z$4/E57)),B$4:Z$4,-9999))</f>
        <v>100</v>
      </c>
      <c r="H57" s="215">
        <f t="shared" si="15"/>
        <v>9.9999999999999995E-7</v>
      </c>
      <c r="I57" s="226">
        <f t="shared" si="16"/>
        <v>0</v>
      </c>
      <c r="K57" s="171" cm="1">
        <f t="array" ref="K57">MAX(IF(MIN(ABS(LN(B$6:GL$6/E57)))=ABS(LN(B$6:GL$6/E57)),B$6:GL$6,-9999))</f>
        <v>100</v>
      </c>
      <c r="L57" s="215">
        <f t="shared" si="9"/>
        <v>9.9999999999999995E-7</v>
      </c>
      <c r="M57" s="226">
        <f t="shared" si="10"/>
        <v>0</v>
      </c>
      <c r="O57" s="172">
        <f t="shared" si="11"/>
        <v>9.9999999999999995E-7</v>
      </c>
      <c r="P57" s="173">
        <f t="shared" si="17"/>
        <v>9.9999999999999995E-7</v>
      </c>
      <c r="Q57" s="191">
        <f t="shared" si="18"/>
        <v>0</v>
      </c>
      <c r="S57" s="197"/>
      <c r="T57" s="193">
        <f t="shared" si="19"/>
        <v>-6</v>
      </c>
      <c r="U57" s="193">
        <f t="shared" si="20"/>
        <v>1</v>
      </c>
      <c r="V57" s="193">
        <f t="shared" si="12"/>
        <v>0</v>
      </c>
      <c r="W57" s="194" t="str">
        <f t="shared" si="13"/>
        <v>1.00</v>
      </c>
      <c r="X57" s="195" t="str">
        <f t="shared" si="21"/>
        <v>u</v>
      </c>
      <c r="Y57" s="196" t="str">
        <f t="shared" si="22"/>
        <v>1.00u</v>
      </c>
    </row>
    <row r="58" spans="1:25" x14ac:dyDescent="0.25">
      <c r="A58" s="159">
        <f>'Задание и расчет'!O181</f>
        <v>0</v>
      </c>
      <c r="B58" s="225">
        <v>47</v>
      </c>
      <c r="C58" s="169">
        <f t="shared" si="14"/>
        <v>9.9999999999999995E-7</v>
      </c>
      <c r="D58" s="170">
        <f t="shared" si="7"/>
        <v>100000000</v>
      </c>
      <c r="E58" s="170">
        <f t="shared" si="8"/>
        <v>100</v>
      </c>
      <c r="G58" s="171" cm="1">
        <f t="array" ref="G58">MAX(IF(MIN(ABS(LN(B$4:Z$4/E58)))=ABS(LN(B$4:Z$4/E58)),B$4:Z$4,-9999))</f>
        <v>100</v>
      </c>
      <c r="H58" s="215">
        <f t="shared" si="15"/>
        <v>9.9999999999999995E-7</v>
      </c>
      <c r="I58" s="226">
        <f t="shared" si="16"/>
        <v>0</v>
      </c>
      <c r="K58" s="171" cm="1">
        <f t="array" ref="K58">MAX(IF(MIN(ABS(LN(B$6:GL$6/E58)))=ABS(LN(B$6:GL$6/E58)),B$6:GL$6,-9999))</f>
        <v>100</v>
      </c>
      <c r="L58" s="215">
        <f t="shared" si="9"/>
        <v>9.9999999999999995E-7</v>
      </c>
      <c r="M58" s="226">
        <f t="shared" si="10"/>
        <v>0</v>
      </c>
      <c r="O58" s="172">
        <f t="shared" si="11"/>
        <v>9.9999999999999995E-7</v>
      </c>
      <c r="P58" s="173">
        <f t="shared" si="17"/>
        <v>9.9999999999999995E-7</v>
      </c>
      <c r="Q58" s="191">
        <f t="shared" si="18"/>
        <v>0</v>
      </c>
      <c r="S58" s="197"/>
      <c r="T58" s="193">
        <f t="shared" si="19"/>
        <v>-6</v>
      </c>
      <c r="U58" s="193">
        <f t="shared" si="20"/>
        <v>1</v>
      </c>
      <c r="V58" s="193">
        <f t="shared" si="12"/>
        <v>0</v>
      </c>
      <c r="W58" s="194" t="str">
        <f t="shared" si="13"/>
        <v>1.00</v>
      </c>
      <c r="X58" s="195" t="str">
        <f t="shared" si="21"/>
        <v>u</v>
      </c>
      <c r="Y58" s="196" t="str">
        <f t="shared" si="22"/>
        <v>1.00u</v>
      </c>
    </row>
    <row r="59" spans="1:25" x14ac:dyDescent="0.25">
      <c r="A59" s="159">
        <f>'Задание и расчет'!O182</f>
        <v>0</v>
      </c>
      <c r="B59" s="225">
        <v>48</v>
      </c>
      <c r="C59" s="169">
        <f t="shared" si="14"/>
        <v>9.9999999999999995E-7</v>
      </c>
      <c r="D59" s="170">
        <f t="shared" si="7"/>
        <v>100000000</v>
      </c>
      <c r="E59" s="170">
        <f t="shared" si="8"/>
        <v>100</v>
      </c>
      <c r="G59" s="171" cm="1">
        <f t="array" ref="G59">MAX(IF(MIN(ABS(LN(B$4:Z$4/E59)))=ABS(LN(B$4:Z$4/E59)),B$4:Z$4,-9999))</f>
        <v>100</v>
      </c>
      <c r="H59" s="215">
        <f t="shared" si="15"/>
        <v>9.9999999999999995E-7</v>
      </c>
      <c r="I59" s="226">
        <f t="shared" si="16"/>
        <v>0</v>
      </c>
      <c r="K59" s="171" cm="1">
        <f t="array" ref="K59">MAX(IF(MIN(ABS(LN(B$6:GL$6/E59)))=ABS(LN(B$6:GL$6/E59)),B$6:GL$6,-9999))</f>
        <v>100</v>
      </c>
      <c r="L59" s="215">
        <f t="shared" si="9"/>
        <v>9.9999999999999995E-7</v>
      </c>
      <c r="M59" s="226">
        <f t="shared" si="10"/>
        <v>0</v>
      </c>
      <c r="O59" s="172">
        <f t="shared" si="11"/>
        <v>9.9999999999999995E-7</v>
      </c>
      <c r="P59" s="173">
        <f t="shared" si="17"/>
        <v>9.9999999999999995E-7</v>
      </c>
      <c r="Q59" s="191">
        <f t="shared" si="18"/>
        <v>0</v>
      </c>
      <c r="S59" s="197"/>
      <c r="T59" s="193">
        <f t="shared" si="19"/>
        <v>-6</v>
      </c>
      <c r="U59" s="193">
        <f t="shared" si="20"/>
        <v>1</v>
      </c>
      <c r="V59" s="193">
        <f t="shared" si="12"/>
        <v>0</v>
      </c>
      <c r="W59" s="194" t="str">
        <f t="shared" si="13"/>
        <v>1.00</v>
      </c>
      <c r="X59" s="195" t="str">
        <f t="shared" si="21"/>
        <v>u</v>
      </c>
      <c r="Y59" s="196" t="str">
        <f t="shared" si="22"/>
        <v>1.00u</v>
      </c>
    </row>
    <row r="60" spans="1:25" x14ac:dyDescent="0.25">
      <c r="A60" s="159">
        <f>'Задание и расчет'!O183</f>
        <v>0</v>
      </c>
      <c r="B60" s="225">
        <v>49</v>
      </c>
      <c r="C60" s="169">
        <f t="shared" si="14"/>
        <v>9.9999999999999995E-7</v>
      </c>
      <c r="D60" s="170">
        <f t="shared" si="7"/>
        <v>100000000</v>
      </c>
      <c r="E60" s="170">
        <f t="shared" si="8"/>
        <v>100</v>
      </c>
      <c r="G60" s="171" cm="1">
        <f t="array" ref="G60">MAX(IF(MIN(ABS(LN(B$4:Z$4/E60)))=ABS(LN(B$4:Z$4/E60)),B$4:Z$4,-9999))</f>
        <v>100</v>
      </c>
      <c r="H60" s="215">
        <f t="shared" si="15"/>
        <v>9.9999999999999995E-7</v>
      </c>
      <c r="I60" s="226">
        <f t="shared" si="16"/>
        <v>0</v>
      </c>
      <c r="K60" s="171" cm="1">
        <f t="array" ref="K60">MAX(IF(MIN(ABS(LN(B$6:GL$6/E60)))=ABS(LN(B$6:GL$6/E60)),B$6:GL$6,-9999))</f>
        <v>100</v>
      </c>
      <c r="L60" s="215">
        <f t="shared" si="9"/>
        <v>9.9999999999999995E-7</v>
      </c>
      <c r="M60" s="226">
        <f t="shared" si="10"/>
        <v>0</v>
      </c>
      <c r="O60" s="172">
        <f t="shared" si="11"/>
        <v>9.9999999999999995E-7</v>
      </c>
      <c r="P60" s="173">
        <f t="shared" si="17"/>
        <v>9.9999999999999995E-7</v>
      </c>
      <c r="Q60" s="191">
        <f t="shared" si="18"/>
        <v>0</v>
      </c>
      <c r="S60" s="197"/>
      <c r="T60" s="193">
        <f t="shared" si="19"/>
        <v>-6</v>
      </c>
      <c r="U60" s="193">
        <f t="shared" si="20"/>
        <v>1</v>
      </c>
      <c r="V60" s="193">
        <f t="shared" si="12"/>
        <v>0</v>
      </c>
      <c r="W60" s="194" t="str">
        <f t="shared" si="13"/>
        <v>1.00</v>
      </c>
      <c r="X60" s="195" t="str">
        <f t="shared" si="21"/>
        <v>u</v>
      </c>
      <c r="Y60" s="196" t="str">
        <f t="shared" si="22"/>
        <v>1.00u</v>
      </c>
    </row>
    <row r="61" spans="1:25" x14ac:dyDescent="0.25">
      <c r="A61" s="159">
        <f>'Задание и расчет'!O184</f>
        <v>0</v>
      </c>
      <c r="B61" s="225">
        <v>50</v>
      </c>
      <c r="C61" s="169">
        <f t="shared" si="14"/>
        <v>9.9999999999999995E-7</v>
      </c>
      <c r="D61" s="170">
        <f t="shared" si="7"/>
        <v>100000000</v>
      </c>
      <c r="E61" s="170">
        <f t="shared" si="8"/>
        <v>100</v>
      </c>
      <c r="G61" s="171" cm="1">
        <f t="array" ref="G61">MAX(IF(MIN(ABS(LN(B$4:Z$4/E61)))=ABS(LN(B$4:Z$4/E61)),B$4:Z$4,-9999))</f>
        <v>100</v>
      </c>
      <c r="H61" s="215">
        <f t="shared" si="15"/>
        <v>9.9999999999999995E-7</v>
      </c>
      <c r="I61" s="226">
        <f t="shared" si="16"/>
        <v>0</v>
      </c>
      <c r="K61" s="171" cm="1">
        <f t="array" ref="K61">MAX(IF(MIN(ABS(LN(B$6:GL$6/E61)))=ABS(LN(B$6:GL$6/E61)),B$6:GL$6,-9999))</f>
        <v>100</v>
      </c>
      <c r="L61" s="215">
        <f t="shared" si="9"/>
        <v>9.9999999999999995E-7</v>
      </c>
      <c r="M61" s="226">
        <f t="shared" si="10"/>
        <v>0</v>
      </c>
      <c r="O61" s="172">
        <f t="shared" si="11"/>
        <v>9.9999999999999995E-7</v>
      </c>
      <c r="P61" s="173">
        <f t="shared" si="17"/>
        <v>9.9999999999999995E-7</v>
      </c>
      <c r="Q61" s="191">
        <f t="shared" si="18"/>
        <v>0</v>
      </c>
      <c r="S61" s="197"/>
      <c r="T61" s="193">
        <f t="shared" si="19"/>
        <v>-6</v>
      </c>
      <c r="U61" s="193">
        <f t="shared" si="20"/>
        <v>1</v>
      </c>
      <c r="V61" s="193">
        <f t="shared" si="12"/>
        <v>0</v>
      </c>
      <c r="W61" s="194" t="str">
        <f t="shared" si="13"/>
        <v>1.00</v>
      </c>
      <c r="X61" s="195" t="str">
        <f t="shared" si="21"/>
        <v>u</v>
      </c>
      <c r="Y61" s="196" t="str">
        <f t="shared" si="22"/>
        <v>1.00u</v>
      </c>
    </row>
    <row r="62" spans="1:25" x14ac:dyDescent="0.25">
      <c r="A62" s="159">
        <f>'Задание и расчет'!O185</f>
        <v>0</v>
      </c>
      <c r="B62" s="225">
        <v>51</v>
      </c>
      <c r="C62" s="169">
        <f t="shared" si="14"/>
        <v>9.9999999999999995E-7</v>
      </c>
      <c r="D62" s="170">
        <f t="shared" si="7"/>
        <v>100000000</v>
      </c>
      <c r="E62" s="170">
        <f t="shared" si="8"/>
        <v>100</v>
      </c>
      <c r="G62" s="171" cm="1">
        <f t="array" ref="G62">MAX(IF(MIN(ABS(LN(B$4:Z$4/E62)))=ABS(LN(B$4:Z$4/E62)),B$4:Z$4,-9999))</f>
        <v>100</v>
      </c>
      <c r="H62" s="215">
        <f t="shared" si="15"/>
        <v>9.9999999999999995E-7</v>
      </c>
      <c r="I62" s="226">
        <f t="shared" si="16"/>
        <v>0</v>
      </c>
      <c r="K62" s="171" cm="1">
        <f t="array" ref="K62">MAX(IF(MIN(ABS(LN(B$6:GL$6/E62)))=ABS(LN(B$6:GL$6/E62)),B$6:GL$6,-9999))</f>
        <v>100</v>
      </c>
      <c r="L62" s="215">
        <f t="shared" si="9"/>
        <v>9.9999999999999995E-7</v>
      </c>
      <c r="M62" s="226">
        <f t="shared" si="10"/>
        <v>0</v>
      </c>
      <c r="O62" s="172">
        <f t="shared" si="11"/>
        <v>9.9999999999999995E-7</v>
      </c>
      <c r="P62" s="173">
        <f t="shared" si="17"/>
        <v>9.9999999999999995E-7</v>
      </c>
      <c r="Q62" s="191">
        <f t="shared" si="18"/>
        <v>0</v>
      </c>
      <c r="S62" s="197"/>
      <c r="T62" s="193">
        <f t="shared" si="19"/>
        <v>-6</v>
      </c>
      <c r="U62" s="193">
        <f t="shared" si="20"/>
        <v>1</v>
      </c>
      <c r="V62" s="193">
        <f t="shared" si="12"/>
        <v>0</v>
      </c>
      <c r="W62" s="194" t="str">
        <f t="shared" si="13"/>
        <v>1.00</v>
      </c>
      <c r="X62" s="195" t="str">
        <f t="shared" si="21"/>
        <v>u</v>
      </c>
      <c r="Y62" s="196" t="str">
        <f t="shared" si="22"/>
        <v>1.00u</v>
      </c>
    </row>
    <row r="63" spans="1:25" x14ac:dyDescent="0.25">
      <c r="A63" s="159">
        <f>'Задание и расчет'!O186</f>
        <v>0</v>
      </c>
      <c r="B63" s="225">
        <v>52</v>
      </c>
      <c r="C63" s="169">
        <f t="shared" si="14"/>
        <v>9.9999999999999995E-7</v>
      </c>
      <c r="D63" s="170">
        <f t="shared" si="7"/>
        <v>100000000</v>
      </c>
      <c r="E63" s="170">
        <f t="shared" si="8"/>
        <v>100</v>
      </c>
      <c r="G63" s="171" cm="1">
        <f t="array" ref="G63">MAX(IF(MIN(ABS(LN(B$4:Z$4/E63)))=ABS(LN(B$4:Z$4/E63)),B$4:Z$4,-9999))</f>
        <v>100</v>
      </c>
      <c r="H63" s="215">
        <f t="shared" si="15"/>
        <v>9.9999999999999995E-7</v>
      </c>
      <c r="I63" s="226">
        <f t="shared" si="16"/>
        <v>0</v>
      </c>
      <c r="K63" s="171" cm="1">
        <f t="array" ref="K63">MAX(IF(MIN(ABS(LN(B$6:GL$6/E63)))=ABS(LN(B$6:GL$6/E63)),B$6:GL$6,-9999))</f>
        <v>100</v>
      </c>
      <c r="L63" s="215">
        <f t="shared" si="9"/>
        <v>9.9999999999999995E-7</v>
      </c>
      <c r="M63" s="226">
        <f t="shared" si="10"/>
        <v>0</v>
      </c>
      <c r="O63" s="172">
        <f t="shared" si="11"/>
        <v>9.9999999999999995E-7</v>
      </c>
      <c r="P63" s="173">
        <f t="shared" si="17"/>
        <v>9.9999999999999995E-7</v>
      </c>
      <c r="Q63" s="191">
        <f t="shared" si="18"/>
        <v>0</v>
      </c>
      <c r="S63" s="197"/>
      <c r="T63" s="193">
        <f t="shared" si="19"/>
        <v>-6</v>
      </c>
      <c r="U63" s="193">
        <f t="shared" si="20"/>
        <v>1</v>
      </c>
      <c r="V63" s="193">
        <f t="shared" si="12"/>
        <v>0</v>
      </c>
      <c r="W63" s="194" t="str">
        <f t="shared" si="13"/>
        <v>1.00</v>
      </c>
      <c r="X63" s="195" t="str">
        <f t="shared" si="21"/>
        <v>u</v>
      </c>
      <c r="Y63" s="196" t="str">
        <f t="shared" si="22"/>
        <v>1.00u</v>
      </c>
    </row>
    <row r="64" spans="1:25" x14ac:dyDescent="0.25">
      <c r="A64" s="159">
        <f>'Задание и расчет'!O187</f>
        <v>0</v>
      </c>
      <c r="B64" s="225">
        <v>53</v>
      </c>
      <c r="C64" s="169">
        <f t="shared" si="14"/>
        <v>9.9999999999999995E-7</v>
      </c>
      <c r="D64" s="170">
        <f t="shared" si="7"/>
        <v>100000000</v>
      </c>
      <c r="E64" s="170">
        <f t="shared" si="8"/>
        <v>100</v>
      </c>
      <c r="G64" s="171" cm="1">
        <f t="array" ref="G64">MAX(IF(MIN(ABS(LN(B$4:Z$4/E64)))=ABS(LN(B$4:Z$4/E64)),B$4:Z$4,-9999))</f>
        <v>100</v>
      </c>
      <c r="H64" s="215">
        <f t="shared" si="15"/>
        <v>9.9999999999999995E-7</v>
      </c>
      <c r="I64" s="226">
        <f t="shared" si="16"/>
        <v>0</v>
      </c>
      <c r="K64" s="171" cm="1">
        <f t="array" ref="K64">MAX(IF(MIN(ABS(LN(B$6:GL$6/E64)))=ABS(LN(B$6:GL$6/E64)),B$6:GL$6,-9999))</f>
        <v>100</v>
      </c>
      <c r="L64" s="215">
        <f t="shared" si="9"/>
        <v>9.9999999999999995E-7</v>
      </c>
      <c r="M64" s="226">
        <f t="shared" si="10"/>
        <v>0</v>
      </c>
      <c r="O64" s="172">
        <f t="shared" si="11"/>
        <v>9.9999999999999995E-7</v>
      </c>
      <c r="P64" s="173">
        <f t="shared" si="17"/>
        <v>9.9999999999999995E-7</v>
      </c>
      <c r="Q64" s="191">
        <f t="shared" si="18"/>
        <v>0</v>
      </c>
      <c r="S64" s="197"/>
      <c r="T64" s="193">
        <f t="shared" si="19"/>
        <v>-6</v>
      </c>
      <c r="U64" s="193">
        <f t="shared" si="20"/>
        <v>1</v>
      </c>
      <c r="V64" s="193">
        <f t="shared" si="12"/>
        <v>0</v>
      </c>
      <c r="W64" s="194" t="str">
        <f t="shared" si="13"/>
        <v>1.00</v>
      </c>
      <c r="X64" s="195" t="str">
        <f t="shared" si="21"/>
        <v>u</v>
      </c>
      <c r="Y64" s="196" t="str">
        <f t="shared" si="22"/>
        <v>1.00u</v>
      </c>
    </row>
    <row r="65" spans="1:25" x14ac:dyDescent="0.25">
      <c r="A65" s="159">
        <f>'Задание и расчет'!O188</f>
        <v>0</v>
      </c>
      <c r="B65" s="225">
        <v>54</v>
      </c>
      <c r="C65" s="169">
        <f t="shared" si="14"/>
        <v>9.9999999999999995E-7</v>
      </c>
      <c r="D65" s="170">
        <f t="shared" si="7"/>
        <v>100000000</v>
      </c>
      <c r="E65" s="170">
        <f t="shared" si="8"/>
        <v>100</v>
      </c>
      <c r="G65" s="171" cm="1">
        <f t="array" ref="G65">MAX(IF(MIN(ABS(LN(B$4:Z$4/E65)))=ABS(LN(B$4:Z$4/E65)),B$4:Z$4,-9999))</f>
        <v>100</v>
      </c>
      <c r="H65" s="215">
        <f t="shared" si="15"/>
        <v>9.9999999999999995E-7</v>
      </c>
      <c r="I65" s="226">
        <f t="shared" si="16"/>
        <v>0</v>
      </c>
      <c r="K65" s="171" cm="1">
        <f t="array" ref="K65">MAX(IF(MIN(ABS(LN(B$6:GL$6/E65)))=ABS(LN(B$6:GL$6/E65)),B$6:GL$6,-9999))</f>
        <v>100</v>
      </c>
      <c r="L65" s="215">
        <f t="shared" si="9"/>
        <v>9.9999999999999995E-7</v>
      </c>
      <c r="M65" s="226">
        <f t="shared" si="10"/>
        <v>0</v>
      </c>
      <c r="O65" s="172">
        <f t="shared" si="11"/>
        <v>9.9999999999999995E-7</v>
      </c>
      <c r="P65" s="173">
        <f t="shared" si="17"/>
        <v>9.9999999999999995E-7</v>
      </c>
      <c r="Q65" s="191">
        <f t="shared" si="18"/>
        <v>0</v>
      </c>
      <c r="S65" s="197"/>
      <c r="T65" s="193">
        <f t="shared" si="19"/>
        <v>-6</v>
      </c>
      <c r="U65" s="193">
        <f t="shared" si="20"/>
        <v>1</v>
      </c>
      <c r="V65" s="193">
        <f t="shared" si="12"/>
        <v>0</v>
      </c>
      <c r="W65" s="194" t="str">
        <f t="shared" si="13"/>
        <v>1.00</v>
      </c>
      <c r="X65" s="195" t="str">
        <f t="shared" si="21"/>
        <v>u</v>
      </c>
      <c r="Y65" s="196" t="str">
        <f t="shared" si="22"/>
        <v>1.00u</v>
      </c>
    </row>
    <row r="66" spans="1:25" x14ac:dyDescent="0.25">
      <c r="A66" s="159">
        <f>'Задание и расчет'!O189</f>
        <v>0</v>
      </c>
      <c r="B66" s="225">
        <v>55</v>
      </c>
      <c r="C66" s="169">
        <f t="shared" si="14"/>
        <v>9.9999999999999995E-7</v>
      </c>
      <c r="D66" s="170">
        <f t="shared" si="7"/>
        <v>100000000</v>
      </c>
      <c r="E66" s="170">
        <f t="shared" si="8"/>
        <v>100</v>
      </c>
      <c r="G66" s="171" cm="1">
        <f t="array" ref="G66">MAX(IF(MIN(ABS(LN(B$4:Z$4/E66)))=ABS(LN(B$4:Z$4/E66)),B$4:Z$4,-9999))</f>
        <v>100</v>
      </c>
      <c r="H66" s="215">
        <f t="shared" si="15"/>
        <v>9.9999999999999995E-7</v>
      </c>
      <c r="I66" s="226">
        <f t="shared" si="16"/>
        <v>0</v>
      </c>
      <c r="K66" s="171" cm="1">
        <f t="array" ref="K66">MAX(IF(MIN(ABS(LN(B$6:GL$6/E66)))=ABS(LN(B$6:GL$6/E66)),B$6:GL$6,-9999))</f>
        <v>100</v>
      </c>
      <c r="L66" s="215">
        <f t="shared" si="9"/>
        <v>9.9999999999999995E-7</v>
      </c>
      <c r="M66" s="226">
        <f t="shared" si="10"/>
        <v>0</v>
      </c>
      <c r="O66" s="172">
        <f t="shared" si="11"/>
        <v>9.9999999999999995E-7</v>
      </c>
      <c r="P66" s="173">
        <f t="shared" si="17"/>
        <v>9.9999999999999995E-7</v>
      </c>
      <c r="Q66" s="191">
        <f t="shared" si="18"/>
        <v>0</v>
      </c>
      <c r="S66" s="197"/>
      <c r="T66" s="193">
        <f t="shared" si="19"/>
        <v>-6</v>
      </c>
      <c r="U66" s="193">
        <f t="shared" si="20"/>
        <v>1</v>
      </c>
      <c r="V66" s="193">
        <f t="shared" si="12"/>
        <v>0</v>
      </c>
      <c r="W66" s="194" t="str">
        <f t="shared" si="13"/>
        <v>1.00</v>
      </c>
      <c r="X66" s="195" t="str">
        <f t="shared" si="21"/>
        <v>u</v>
      </c>
      <c r="Y66" s="196" t="str">
        <f t="shared" si="22"/>
        <v>1.00u</v>
      </c>
    </row>
    <row r="67" spans="1:25" x14ac:dyDescent="0.25">
      <c r="A67" s="159">
        <f>'Задание и расчет'!O190</f>
        <v>0</v>
      </c>
      <c r="B67" s="225">
        <v>56</v>
      </c>
      <c r="C67" s="169">
        <f t="shared" si="14"/>
        <v>9.9999999999999995E-7</v>
      </c>
      <c r="D67" s="170">
        <f t="shared" si="7"/>
        <v>100000000</v>
      </c>
      <c r="E67" s="170">
        <f t="shared" si="8"/>
        <v>100</v>
      </c>
      <c r="G67" s="171" cm="1">
        <f t="array" ref="G67">MAX(IF(MIN(ABS(LN(B$4:Z$4/E67)))=ABS(LN(B$4:Z$4/E67)),B$4:Z$4,-9999))</f>
        <v>100</v>
      </c>
      <c r="H67" s="215">
        <f t="shared" si="15"/>
        <v>9.9999999999999995E-7</v>
      </c>
      <c r="I67" s="226">
        <f t="shared" si="16"/>
        <v>0</v>
      </c>
      <c r="K67" s="171" cm="1">
        <f t="array" ref="K67">MAX(IF(MIN(ABS(LN(B$6:GL$6/E67)))=ABS(LN(B$6:GL$6/E67)),B$6:GL$6,-9999))</f>
        <v>100</v>
      </c>
      <c r="L67" s="215">
        <f t="shared" si="9"/>
        <v>9.9999999999999995E-7</v>
      </c>
      <c r="M67" s="226">
        <f t="shared" si="10"/>
        <v>0</v>
      </c>
      <c r="O67" s="172">
        <f t="shared" si="11"/>
        <v>9.9999999999999995E-7</v>
      </c>
      <c r="P67" s="173">
        <f t="shared" si="17"/>
        <v>9.9999999999999995E-7</v>
      </c>
      <c r="Q67" s="191">
        <f t="shared" si="18"/>
        <v>0</v>
      </c>
      <c r="S67" s="197"/>
      <c r="T67" s="193">
        <f t="shared" si="19"/>
        <v>-6</v>
      </c>
      <c r="U67" s="193">
        <f t="shared" si="20"/>
        <v>1</v>
      </c>
      <c r="V67" s="193">
        <f t="shared" si="12"/>
        <v>0</v>
      </c>
      <c r="W67" s="194" t="str">
        <f t="shared" si="13"/>
        <v>1.00</v>
      </c>
      <c r="X67" s="195" t="str">
        <f t="shared" si="21"/>
        <v>u</v>
      </c>
      <c r="Y67" s="196" t="str">
        <f t="shared" si="22"/>
        <v>1.00u</v>
      </c>
    </row>
    <row r="68" spans="1:25" x14ac:dyDescent="0.25">
      <c r="A68" s="159">
        <f>'Задание и расчет'!O191</f>
        <v>0</v>
      </c>
      <c r="B68" s="225">
        <v>57</v>
      </c>
      <c r="C68" s="169">
        <f t="shared" si="14"/>
        <v>9.9999999999999995E-7</v>
      </c>
      <c r="D68" s="170">
        <f t="shared" si="7"/>
        <v>100000000</v>
      </c>
      <c r="E68" s="170">
        <f t="shared" si="8"/>
        <v>100</v>
      </c>
      <c r="G68" s="171" cm="1">
        <f t="array" ref="G68">MAX(IF(MIN(ABS(LN(B$4:Z$4/E68)))=ABS(LN(B$4:Z$4/E68)),B$4:Z$4,-9999))</f>
        <v>100</v>
      </c>
      <c r="H68" s="215">
        <f t="shared" si="15"/>
        <v>9.9999999999999995E-7</v>
      </c>
      <c r="I68" s="226">
        <f t="shared" si="16"/>
        <v>0</v>
      </c>
      <c r="K68" s="171" cm="1">
        <f t="array" ref="K68">MAX(IF(MIN(ABS(LN(B$6:GL$6/E68)))=ABS(LN(B$6:GL$6/E68)),B$6:GL$6,-9999))</f>
        <v>100</v>
      </c>
      <c r="L68" s="215">
        <f t="shared" si="9"/>
        <v>9.9999999999999995E-7</v>
      </c>
      <c r="M68" s="226">
        <f t="shared" si="10"/>
        <v>0</v>
      </c>
      <c r="O68" s="172">
        <f t="shared" si="11"/>
        <v>9.9999999999999995E-7</v>
      </c>
      <c r="P68" s="173">
        <f t="shared" si="17"/>
        <v>9.9999999999999995E-7</v>
      </c>
      <c r="Q68" s="191">
        <f t="shared" si="18"/>
        <v>0</v>
      </c>
      <c r="S68" s="197"/>
      <c r="T68" s="193">
        <f t="shared" si="19"/>
        <v>-6</v>
      </c>
      <c r="U68" s="193">
        <f t="shared" si="20"/>
        <v>1</v>
      </c>
      <c r="V68" s="193">
        <f t="shared" si="12"/>
        <v>0</v>
      </c>
      <c r="W68" s="194" t="str">
        <f t="shared" si="13"/>
        <v>1.00</v>
      </c>
      <c r="X68" s="195" t="str">
        <f t="shared" si="21"/>
        <v>u</v>
      </c>
      <c r="Y68" s="196" t="str">
        <f t="shared" si="22"/>
        <v>1.00u</v>
      </c>
    </row>
    <row r="69" spans="1:25" x14ac:dyDescent="0.25">
      <c r="A69" s="159">
        <f>'Задание и расчет'!O192</f>
        <v>0</v>
      </c>
      <c r="B69" s="225">
        <v>58</v>
      </c>
      <c r="C69" s="169">
        <f t="shared" si="14"/>
        <v>9.9999999999999995E-7</v>
      </c>
      <c r="D69" s="170">
        <f t="shared" si="7"/>
        <v>100000000</v>
      </c>
      <c r="E69" s="170">
        <f t="shared" si="8"/>
        <v>100</v>
      </c>
      <c r="G69" s="171" cm="1">
        <f t="array" ref="G69">MAX(IF(MIN(ABS(LN(B$4:Z$4/E69)))=ABS(LN(B$4:Z$4/E69)),B$4:Z$4,-9999))</f>
        <v>100</v>
      </c>
      <c r="H69" s="215">
        <f t="shared" si="15"/>
        <v>9.9999999999999995E-7</v>
      </c>
      <c r="I69" s="226">
        <f t="shared" si="16"/>
        <v>0</v>
      </c>
      <c r="K69" s="171" cm="1">
        <f t="array" ref="K69">MAX(IF(MIN(ABS(LN(B$6:GL$6/E69)))=ABS(LN(B$6:GL$6/E69)),B$6:GL$6,-9999))</f>
        <v>100</v>
      </c>
      <c r="L69" s="215">
        <f t="shared" si="9"/>
        <v>9.9999999999999995E-7</v>
      </c>
      <c r="M69" s="226">
        <f t="shared" si="10"/>
        <v>0</v>
      </c>
      <c r="O69" s="172">
        <f t="shared" si="11"/>
        <v>9.9999999999999995E-7</v>
      </c>
      <c r="P69" s="173">
        <f t="shared" si="17"/>
        <v>9.9999999999999995E-7</v>
      </c>
      <c r="Q69" s="191">
        <f t="shared" si="18"/>
        <v>0</v>
      </c>
      <c r="S69" s="197"/>
      <c r="T69" s="193">
        <f t="shared" si="19"/>
        <v>-6</v>
      </c>
      <c r="U69" s="193">
        <f t="shared" si="20"/>
        <v>1</v>
      </c>
      <c r="V69" s="193">
        <f t="shared" si="12"/>
        <v>0</v>
      </c>
      <c r="W69" s="194" t="str">
        <f t="shared" si="13"/>
        <v>1.00</v>
      </c>
      <c r="X69" s="195" t="str">
        <f t="shared" si="21"/>
        <v>u</v>
      </c>
      <c r="Y69" s="196" t="str">
        <f t="shared" si="22"/>
        <v>1.00u</v>
      </c>
    </row>
    <row r="70" spans="1:25" x14ac:dyDescent="0.25">
      <c r="A70" s="159">
        <f>'Задание и расчет'!O193</f>
        <v>0</v>
      </c>
      <c r="B70" s="225">
        <v>59</v>
      </c>
      <c r="C70" s="169">
        <f t="shared" si="14"/>
        <v>9.9999999999999995E-7</v>
      </c>
      <c r="D70" s="170">
        <f t="shared" si="7"/>
        <v>100000000</v>
      </c>
      <c r="E70" s="170">
        <f t="shared" si="8"/>
        <v>100</v>
      </c>
      <c r="G70" s="171" cm="1">
        <f t="array" ref="G70">MAX(IF(MIN(ABS(LN(B$4:Z$4/E70)))=ABS(LN(B$4:Z$4/E70)),B$4:Z$4,-9999))</f>
        <v>100</v>
      </c>
      <c r="H70" s="215">
        <f t="shared" si="15"/>
        <v>9.9999999999999995E-7</v>
      </c>
      <c r="I70" s="226">
        <f t="shared" si="16"/>
        <v>0</v>
      </c>
      <c r="K70" s="171" cm="1">
        <f t="array" ref="K70">MAX(IF(MIN(ABS(LN(B$6:GL$6/E70)))=ABS(LN(B$6:GL$6/E70)),B$6:GL$6,-9999))</f>
        <v>100</v>
      </c>
      <c r="L70" s="215">
        <f t="shared" si="9"/>
        <v>9.9999999999999995E-7</v>
      </c>
      <c r="M70" s="226">
        <f t="shared" si="10"/>
        <v>0</v>
      </c>
      <c r="O70" s="172">
        <f t="shared" si="11"/>
        <v>9.9999999999999995E-7</v>
      </c>
      <c r="P70" s="173">
        <f t="shared" si="17"/>
        <v>9.9999999999999995E-7</v>
      </c>
      <c r="Q70" s="191">
        <f t="shared" si="18"/>
        <v>0</v>
      </c>
      <c r="S70" s="197"/>
      <c r="T70" s="193">
        <f t="shared" si="19"/>
        <v>-6</v>
      </c>
      <c r="U70" s="193">
        <f t="shared" si="20"/>
        <v>1</v>
      </c>
      <c r="V70" s="193">
        <f t="shared" si="12"/>
        <v>0</v>
      </c>
      <c r="W70" s="194" t="str">
        <f t="shared" si="13"/>
        <v>1.00</v>
      </c>
      <c r="X70" s="195" t="str">
        <f t="shared" si="21"/>
        <v>u</v>
      </c>
      <c r="Y70" s="196" t="str">
        <f t="shared" si="22"/>
        <v>1.00u</v>
      </c>
    </row>
    <row r="71" spans="1:25" x14ac:dyDescent="0.25">
      <c r="A71" s="159">
        <f>'Задание и расчет'!O194</f>
        <v>0</v>
      </c>
      <c r="B71" s="225">
        <v>60</v>
      </c>
      <c r="C71" s="169">
        <f t="shared" si="14"/>
        <v>9.9999999999999995E-7</v>
      </c>
      <c r="D71" s="170">
        <f t="shared" si="7"/>
        <v>100000000</v>
      </c>
      <c r="E71" s="170">
        <f t="shared" si="8"/>
        <v>100</v>
      </c>
      <c r="G71" s="171" cm="1">
        <f t="array" ref="G71">MAX(IF(MIN(ABS(LN(B$4:Z$4/E71)))=ABS(LN(B$4:Z$4/E71)),B$4:Z$4,-9999))</f>
        <v>100</v>
      </c>
      <c r="H71" s="215">
        <f t="shared" si="15"/>
        <v>9.9999999999999995E-7</v>
      </c>
      <c r="I71" s="226">
        <f t="shared" si="16"/>
        <v>0</v>
      </c>
      <c r="K71" s="171" cm="1">
        <f t="array" ref="K71">MAX(IF(MIN(ABS(LN(B$6:GL$6/E71)))=ABS(LN(B$6:GL$6/E71)),B$6:GL$6,-9999))</f>
        <v>100</v>
      </c>
      <c r="L71" s="215">
        <f t="shared" si="9"/>
        <v>9.9999999999999995E-7</v>
      </c>
      <c r="M71" s="226">
        <f t="shared" si="10"/>
        <v>0</v>
      </c>
      <c r="O71" s="172">
        <f t="shared" si="11"/>
        <v>9.9999999999999995E-7</v>
      </c>
      <c r="P71" s="173">
        <f t="shared" si="17"/>
        <v>9.9999999999999995E-7</v>
      </c>
      <c r="Q71" s="191">
        <f t="shared" si="18"/>
        <v>0</v>
      </c>
      <c r="S71" s="197"/>
      <c r="T71" s="193">
        <f t="shared" si="19"/>
        <v>-6</v>
      </c>
      <c r="U71" s="193">
        <f t="shared" si="20"/>
        <v>1</v>
      </c>
      <c r="V71" s="193">
        <f t="shared" si="12"/>
        <v>0</v>
      </c>
      <c r="W71" s="194" t="str">
        <f t="shared" si="13"/>
        <v>1.00</v>
      </c>
      <c r="X71" s="195" t="str">
        <f t="shared" si="21"/>
        <v>u</v>
      </c>
      <c r="Y71" s="196" t="str">
        <f t="shared" si="22"/>
        <v>1.00u</v>
      </c>
    </row>
    <row r="72" spans="1:25" x14ac:dyDescent="0.25">
      <c r="A72" s="159">
        <f>'Задание и расчет'!O195</f>
        <v>0</v>
      </c>
      <c r="B72" s="225">
        <v>61</v>
      </c>
      <c r="C72" s="169">
        <f t="shared" si="14"/>
        <v>9.9999999999999995E-7</v>
      </c>
      <c r="D72" s="170">
        <f t="shared" si="7"/>
        <v>100000000</v>
      </c>
      <c r="E72" s="170">
        <f t="shared" si="8"/>
        <v>100</v>
      </c>
      <c r="G72" s="171" cm="1">
        <f t="array" ref="G72">MAX(IF(MIN(ABS(LN(B$4:Z$4/E72)))=ABS(LN(B$4:Z$4/E72)),B$4:Z$4,-9999))</f>
        <v>100</v>
      </c>
      <c r="H72" s="215">
        <f t="shared" si="15"/>
        <v>9.9999999999999995E-7</v>
      </c>
      <c r="I72" s="226">
        <f t="shared" si="16"/>
        <v>0</v>
      </c>
      <c r="K72" s="171" cm="1">
        <f t="array" ref="K72">MAX(IF(MIN(ABS(LN(B$6:GL$6/E72)))=ABS(LN(B$6:GL$6/E72)),B$6:GL$6,-9999))</f>
        <v>100</v>
      </c>
      <c r="L72" s="215">
        <f t="shared" si="9"/>
        <v>9.9999999999999995E-7</v>
      </c>
      <c r="M72" s="226">
        <f t="shared" si="10"/>
        <v>0</v>
      </c>
      <c r="O72" s="172">
        <f t="shared" si="11"/>
        <v>9.9999999999999995E-7</v>
      </c>
      <c r="P72" s="173">
        <f t="shared" si="17"/>
        <v>9.9999999999999995E-7</v>
      </c>
      <c r="Q72" s="191">
        <f t="shared" si="18"/>
        <v>0</v>
      </c>
      <c r="S72" s="197"/>
      <c r="T72" s="193">
        <f t="shared" si="19"/>
        <v>-6</v>
      </c>
      <c r="U72" s="193">
        <f t="shared" si="20"/>
        <v>1</v>
      </c>
      <c r="V72" s="193">
        <f t="shared" si="12"/>
        <v>0</v>
      </c>
      <c r="W72" s="194" t="str">
        <f t="shared" si="13"/>
        <v>1.00</v>
      </c>
      <c r="X72" s="195" t="str">
        <f t="shared" si="21"/>
        <v>u</v>
      </c>
      <c r="Y72" s="196" t="str">
        <f t="shared" si="22"/>
        <v>1.00u</v>
      </c>
    </row>
    <row r="73" spans="1:25" x14ac:dyDescent="0.25">
      <c r="A73" s="159">
        <f>'Задание и расчет'!O196</f>
        <v>0</v>
      </c>
      <c r="B73" s="225">
        <v>62</v>
      </c>
      <c r="C73" s="169">
        <f t="shared" si="14"/>
        <v>9.9999999999999995E-7</v>
      </c>
      <c r="D73" s="170">
        <f t="shared" si="7"/>
        <v>100000000</v>
      </c>
      <c r="E73" s="170">
        <f t="shared" si="8"/>
        <v>100</v>
      </c>
      <c r="G73" s="171" cm="1">
        <f t="array" ref="G73">MAX(IF(MIN(ABS(LN(B$4:Z$4/E73)))=ABS(LN(B$4:Z$4/E73)),B$4:Z$4,-9999))</f>
        <v>100</v>
      </c>
      <c r="H73" s="215">
        <f t="shared" si="15"/>
        <v>9.9999999999999995E-7</v>
      </c>
      <c r="I73" s="226">
        <f t="shared" si="16"/>
        <v>0</v>
      </c>
      <c r="K73" s="171" cm="1">
        <f t="array" ref="K73">MAX(IF(MIN(ABS(LN(B$6:GL$6/E73)))=ABS(LN(B$6:GL$6/E73)),B$6:GL$6,-9999))</f>
        <v>100</v>
      </c>
      <c r="L73" s="215">
        <f t="shared" si="9"/>
        <v>9.9999999999999995E-7</v>
      </c>
      <c r="M73" s="226">
        <f t="shared" si="10"/>
        <v>0</v>
      </c>
      <c r="O73" s="172">
        <f t="shared" si="11"/>
        <v>9.9999999999999995E-7</v>
      </c>
      <c r="P73" s="173">
        <f t="shared" si="17"/>
        <v>9.9999999999999995E-7</v>
      </c>
      <c r="Q73" s="191">
        <f t="shared" si="18"/>
        <v>0</v>
      </c>
      <c r="S73" s="197"/>
      <c r="T73" s="193">
        <f t="shared" si="19"/>
        <v>-6</v>
      </c>
      <c r="U73" s="193">
        <f t="shared" si="20"/>
        <v>1</v>
      </c>
      <c r="V73" s="193">
        <f t="shared" si="12"/>
        <v>0</v>
      </c>
      <c r="W73" s="194" t="str">
        <f t="shared" si="13"/>
        <v>1.00</v>
      </c>
      <c r="X73" s="195" t="str">
        <f t="shared" si="21"/>
        <v>u</v>
      </c>
      <c r="Y73" s="196" t="str">
        <f t="shared" si="22"/>
        <v>1.00u</v>
      </c>
    </row>
    <row r="74" spans="1:25" x14ac:dyDescent="0.25">
      <c r="A74" s="159">
        <f>'Задание и расчет'!O197</f>
        <v>0</v>
      </c>
      <c r="B74" s="225">
        <v>63</v>
      </c>
      <c r="C74" s="169">
        <f t="shared" si="14"/>
        <v>9.9999999999999995E-7</v>
      </c>
      <c r="D74" s="170">
        <f t="shared" si="7"/>
        <v>100000000</v>
      </c>
      <c r="E74" s="170">
        <f t="shared" si="8"/>
        <v>100</v>
      </c>
      <c r="G74" s="171" cm="1">
        <f t="array" ref="G74">MAX(IF(MIN(ABS(LN(B$4:Z$4/E74)))=ABS(LN(B$4:Z$4/E74)),B$4:Z$4,-9999))</f>
        <v>100</v>
      </c>
      <c r="H74" s="215">
        <f t="shared" si="15"/>
        <v>9.9999999999999995E-7</v>
      </c>
      <c r="I74" s="226">
        <f t="shared" si="16"/>
        <v>0</v>
      </c>
      <c r="K74" s="171" cm="1">
        <f t="array" ref="K74">MAX(IF(MIN(ABS(LN(B$6:GL$6/E74)))=ABS(LN(B$6:GL$6/E74)),B$6:GL$6,-9999))</f>
        <v>100</v>
      </c>
      <c r="L74" s="215">
        <f t="shared" si="9"/>
        <v>9.9999999999999995E-7</v>
      </c>
      <c r="M74" s="226">
        <f t="shared" si="10"/>
        <v>0</v>
      </c>
      <c r="O74" s="172">
        <f t="shared" si="11"/>
        <v>9.9999999999999995E-7</v>
      </c>
      <c r="P74" s="173">
        <f t="shared" si="17"/>
        <v>9.9999999999999995E-7</v>
      </c>
      <c r="Q74" s="191">
        <f t="shared" si="18"/>
        <v>0</v>
      </c>
      <c r="S74" s="197"/>
      <c r="T74" s="193">
        <f t="shared" si="19"/>
        <v>-6</v>
      </c>
      <c r="U74" s="193">
        <f t="shared" si="20"/>
        <v>1</v>
      </c>
      <c r="V74" s="193">
        <f t="shared" si="12"/>
        <v>0</v>
      </c>
      <c r="W74" s="194" t="str">
        <f t="shared" si="13"/>
        <v>1.00</v>
      </c>
      <c r="X74" s="195" t="str">
        <f t="shared" si="21"/>
        <v>u</v>
      </c>
      <c r="Y74" s="196" t="str">
        <f t="shared" si="22"/>
        <v>1.00u</v>
      </c>
    </row>
    <row r="75" spans="1:25" x14ac:dyDescent="0.25">
      <c r="A75" s="159">
        <f>'Задание и расчет'!O198</f>
        <v>0</v>
      </c>
      <c r="B75" s="225">
        <v>64</v>
      </c>
      <c r="C75" s="169">
        <f t="shared" si="14"/>
        <v>9.9999999999999995E-7</v>
      </c>
      <c r="D75" s="170">
        <f t="shared" si="7"/>
        <v>100000000</v>
      </c>
      <c r="E75" s="170">
        <f t="shared" si="8"/>
        <v>100</v>
      </c>
      <c r="G75" s="171" cm="1">
        <f t="array" ref="G75">MAX(IF(MIN(ABS(LN(B$4:Z$4/E75)))=ABS(LN(B$4:Z$4/E75)),B$4:Z$4,-9999))</f>
        <v>100</v>
      </c>
      <c r="H75" s="215">
        <f t="shared" si="15"/>
        <v>9.9999999999999995E-7</v>
      </c>
      <c r="I75" s="226">
        <f t="shared" si="16"/>
        <v>0</v>
      </c>
      <c r="K75" s="171" cm="1">
        <f t="array" ref="K75">MAX(IF(MIN(ABS(LN(B$6:GL$6/E75)))=ABS(LN(B$6:GL$6/E75)),B$6:GL$6,-9999))</f>
        <v>100</v>
      </c>
      <c r="L75" s="215">
        <f t="shared" si="9"/>
        <v>9.9999999999999995E-7</v>
      </c>
      <c r="M75" s="226">
        <f t="shared" si="10"/>
        <v>0</v>
      </c>
      <c r="O75" s="172">
        <f t="shared" si="11"/>
        <v>9.9999999999999995E-7</v>
      </c>
      <c r="P75" s="173">
        <f t="shared" si="17"/>
        <v>9.9999999999999995E-7</v>
      </c>
      <c r="Q75" s="191">
        <f t="shared" si="18"/>
        <v>0</v>
      </c>
      <c r="S75" s="197"/>
      <c r="T75" s="193">
        <f t="shared" si="19"/>
        <v>-6</v>
      </c>
      <c r="U75" s="193">
        <f t="shared" si="20"/>
        <v>1</v>
      </c>
      <c r="V75" s="193">
        <f t="shared" si="12"/>
        <v>0</v>
      </c>
      <c r="W75" s="194" t="str">
        <f t="shared" si="13"/>
        <v>1.00</v>
      </c>
      <c r="X75" s="195" t="str">
        <f t="shared" si="21"/>
        <v>u</v>
      </c>
      <c r="Y75" s="196" t="str">
        <f t="shared" si="22"/>
        <v>1.00u</v>
      </c>
    </row>
    <row r="76" spans="1:25" x14ac:dyDescent="0.25">
      <c r="A76" s="159">
        <f>'Задание и расчет'!O199</f>
        <v>0</v>
      </c>
      <c r="B76" s="225">
        <v>65</v>
      </c>
      <c r="C76" s="169">
        <f t="shared" si="14"/>
        <v>9.9999999999999995E-7</v>
      </c>
      <c r="D76" s="170">
        <f t="shared" ref="D76:D116" si="23">POWER(10,2-INT(LOG10(C76)))</f>
        <v>100000000</v>
      </c>
      <c r="E76" s="170">
        <f t="shared" ref="E76:E116" si="24">C76*D76</f>
        <v>100</v>
      </c>
      <c r="G76" s="171" cm="1">
        <f t="array" ref="G76">MAX(IF(MIN(ABS(LN(B$4:Z$4/E76)))=ABS(LN(B$4:Z$4/E76)),B$4:Z$4,-9999))</f>
        <v>100</v>
      </c>
      <c r="H76" s="215">
        <f t="shared" si="15"/>
        <v>9.9999999999999995E-7</v>
      </c>
      <c r="I76" s="226">
        <f t="shared" si="16"/>
        <v>0</v>
      </c>
      <c r="K76" s="171" cm="1">
        <f t="array" ref="K76">MAX(IF(MIN(ABS(LN(B$6:GL$6/E76)))=ABS(LN(B$6:GL$6/E76)),B$6:GL$6,-9999))</f>
        <v>100</v>
      </c>
      <c r="L76" s="215">
        <f t="shared" ref="L76:L116" si="25">K76/D76</f>
        <v>9.9999999999999995E-7</v>
      </c>
      <c r="M76" s="226">
        <f t="shared" ref="M76:M116" si="26">100*ABS(C76-L76)/C76</f>
        <v>0</v>
      </c>
      <c r="O76" s="172">
        <f t="shared" ref="O76:O116" si="27">IF($A$7&lt;=24,H76,L76)</f>
        <v>9.9999999999999995E-7</v>
      </c>
      <c r="P76" s="173">
        <f t="shared" si="17"/>
        <v>9.9999999999999995E-7</v>
      </c>
      <c r="Q76" s="191">
        <f t="shared" si="18"/>
        <v>0</v>
      </c>
      <c r="S76" s="197"/>
      <c r="T76" s="193">
        <f t="shared" si="19"/>
        <v>-6</v>
      </c>
      <c r="U76" s="193">
        <f t="shared" si="20"/>
        <v>1</v>
      </c>
      <c r="V76" s="193">
        <f t="shared" ref="V76:V116" si="28">INT(LOG10(U76))</f>
        <v>0</v>
      </c>
      <c r="W76" s="194" t="str">
        <f t="shared" ref="W76:W116" si="29">IF(V76=0,TEXT(U76,"#.00"),IF(V76=1,TEXT(U76,"##.0"),TEXT(U76,"###")))</f>
        <v>1.00</v>
      </c>
      <c r="X76" s="195" t="str">
        <f t="shared" si="21"/>
        <v>u</v>
      </c>
      <c r="Y76" s="196" t="str">
        <f t="shared" si="22"/>
        <v>1.00u</v>
      </c>
    </row>
    <row r="77" spans="1:25" x14ac:dyDescent="0.25">
      <c r="A77" s="159">
        <f>'Задание и расчет'!O200</f>
        <v>0</v>
      </c>
      <c r="B77" s="225">
        <v>66</v>
      </c>
      <c r="C77" s="169">
        <f t="shared" ref="C77:C116" si="30">IF(A77&gt;=0.000001,A77,0.000001)</f>
        <v>9.9999999999999995E-7</v>
      </c>
      <c r="D77" s="170">
        <f t="shared" si="23"/>
        <v>100000000</v>
      </c>
      <c r="E77" s="170">
        <f t="shared" si="24"/>
        <v>100</v>
      </c>
      <c r="G77" s="171" cm="1">
        <f t="array" ref="G77">MAX(IF(MIN(ABS(LN(B$4:Z$4/E77)))=ABS(LN(B$4:Z$4/E77)),B$4:Z$4,-9999))</f>
        <v>100</v>
      </c>
      <c r="H77" s="215">
        <f t="shared" ref="H77:H116" si="31">G77/D77</f>
        <v>9.9999999999999995E-7</v>
      </c>
      <c r="I77" s="226">
        <f t="shared" ref="I77:I116" si="32">100*ABS(C77-H77)/C77</f>
        <v>0</v>
      </c>
      <c r="K77" s="171" cm="1">
        <f t="array" ref="K77">MAX(IF(MIN(ABS(LN(B$6:GL$6/E77)))=ABS(LN(B$6:GL$6/E77)),B$6:GL$6,-9999))</f>
        <v>100</v>
      </c>
      <c r="L77" s="215">
        <f t="shared" si="25"/>
        <v>9.9999999999999995E-7</v>
      </c>
      <c r="M77" s="226">
        <f t="shared" si="26"/>
        <v>0</v>
      </c>
      <c r="O77" s="172">
        <f t="shared" si="27"/>
        <v>9.9999999999999995E-7</v>
      </c>
      <c r="P77" s="173">
        <f t="shared" ref="P77:P116" si="33">IF(AND($A$7&gt;=48,$A$8&gt;0.5,I77&lt;M77),H77,O77)</f>
        <v>9.9999999999999995E-7</v>
      </c>
      <c r="Q77" s="191">
        <f t="shared" ref="Q77:Q116" si="34">100*ABS(C77-P77)/C77</f>
        <v>0</v>
      </c>
      <c r="S77" s="197"/>
      <c r="T77" s="193">
        <f t="shared" ref="T77:T116" si="35">3*INT(LOG10(P77)/3)</f>
        <v>-6</v>
      </c>
      <c r="U77" s="193">
        <f t="shared" ref="U77:U116" si="36">P77/POWER(10,T77)</f>
        <v>1</v>
      </c>
      <c r="V77" s="193">
        <f t="shared" si="28"/>
        <v>0</v>
      </c>
      <c r="W77" s="194" t="str">
        <f t="shared" si="29"/>
        <v>1.00</v>
      </c>
      <c r="X77" s="195" t="str">
        <f t="shared" ref="X77:X116" si="37">IF(T77=9,"Г",IF(T77=6,"M",IF(T77=3,"к",IF(T77=0,"",IF(T77=-3,"m",IF(T77=-6,"u","_"))))))</f>
        <v>u</v>
      </c>
      <c r="Y77" s="196" t="str">
        <f t="shared" ref="Y77:Y116" si="38">_xlfn.CONCAT(W77,X77)</f>
        <v>1.00u</v>
      </c>
    </row>
    <row r="78" spans="1:25" x14ac:dyDescent="0.25">
      <c r="A78" s="159">
        <f>'Задание и расчет'!O201</f>
        <v>0</v>
      </c>
      <c r="B78" s="225">
        <v>67</v>
      </c>
      <c r="C78" s="169">
        <f t="shared" si="30"/>
        <v>9.9999999999999995E-7</v>
      </c>
      <c r="D78" s="170">
        <f t="shared" si="23"/>
        <v>100000000</v>
      </c>
      <c r="E78" s="170">
        <f t="shared" si="24"/>
        <v>100</v>
      </c>
      <c r="G78" s="171" cm="1">
        <f t="array" ref="G78">MAX(IF(MIN(ABS(LN(B$4:Z$4/E78)))=ABS(LN(B$4:Z$4/E78)),B$4:Z$4,-9999))</f>
        <v>100</v>
      </c>
      <c r="H78" s="215">
        <f t="shared" si="31"/>
        <v>9.9999999999999995E-7</v>
      </c>
      <c r="I78" s="226">
        <f t="shared" si="32"/>
        <v>0</v>
      </c>
      <c r="K78" s="171" cm="1">
        <f t="array" ref="K78">MAX(IF(MIN(ABS(LN(B$6:GL$6/E78)))=ABS(LN(B$6:GL$6/E78)),B$6:GL$6,-9999))</f>
        <v>100</v>
      </c>
      <c r="L78" s="215">
        <f t="shared" si="25"/>
        <v>9.9999999999999995E-7</v>
      </c>
      <c r="M78" s="226">
        <f t="shared" si="26"/>
        <v>0</v>
      </c>
      <c r="O78" s="172">
        <f t="shared" si="27"/>
        <v>9.9999999999999995E-7</v>
      </c>
      <c r="P78" s="173">
        <f t="shared" si="33"/>
        <v>9.9999999999999995E-7</v>
      </c>
      <c r="Q78" s="191">
        <f t="shared" si="34"/>
        <v>0</v>
      </c>
      <c r="S78" s="197"/>
      <c r="T78" s="193">
        <f t="shared" si="35"/>
        <v>-6</v>
      </c>
      <c r="U78" s="193">
        <f t="shared" si="36"/>
        <v>1</v>
      </c>
      <c r="V78" s="193">
        <f t="shared" si="28"/>
        <v>0</v>
      </c>
      <c r="W78" s="194" t="str">
        <f t="shared" si="29"/>
        <v>1.00</v>
      </c>
      <c r="X78" s="195" t="str">
        <f t="shared" si="37"/>
        <v>u</v>
      </c>
      <c r="Y78" s="196" t="str">
        <f t="shared" si="38"/>
        <v>1.00u</v>
      </c>
    </row>
    <row r="79" spans="1:25" x14ac:dyDescent="0.25">
      <c r="A79" s="159">
        <f>'Задание и расчет'!O202</f>
        <v>0</v>
      </c>
      <c r="B79" s="225">
        <v>68</v>
      </c>
      <c r="C79" s="169">
        <f t="shared" si="30"/>
        <v>9.9999999999999995E-7</v>
      </c>
      <c r="D79" s="170">
        <f t="shared" si="23"/>
        <v>100000000</v>
      </c>
      <c r="E79" s="170">
        <f t="shared" si="24"/>
        <v>100</v>
      </c>
      <c r="G79" s="171" cm="1">
        <f t="array" ref="G79">MAX(IF(MIN(ABS(LN(B$4:Z$4/E79)))=ABS(LN(B$4:Z$4/E79)),B$4:Z$4,-9999))</f>
        <v>100</v>
      </c>
      <c r="H79" s="215">
        <f t="shared" si="31"/>
        <v>9.9999999999999995E-7</v>
      </c>
      <c r="I79" s="226">
        <f t="shared" si="32"/>
        <v>0</v>
      </c>
      <c r="K79" s="171" cm="1">
        <f t="array" ref="K79">MAX(IF(MIN(ABS(LN(B$6:GL$6/E79)))=ABS(LN(B$6:GL$6/E79)),B$6:GL$6,-9999))</f>
        <v>100</v>
      </c>
      <c r="L79" s="215">
        <f t="shared" si="25"/>
        <v>9.9999999999999995E-7</v>
      </c>
      <c r="M79" s="226">
        <f t="shared" si="26"/>
        <v>0</v>
      </c>
      <c r="O79" s="172">
        <f t="shared" si="27"/>
        <v>9.9999999999999995E-7</v>
      </c>
      <c r="P79" s="173">
        <f t="shared" si="33"/>
        <v>9.9999999999999995E-7</v>
      </c>
      <c r="Q79" s="191">
        <f t="shared" si="34"/>
        <v>0</v>
      </c>
      <c r="S79" s="197"/>
      <c r="T79" s="193">
        <f t="shared" si="35"/>
        <v>-6</v>
      </c>
      <c r="U79" s="193">
        <f t="shared" si="36"/>
        <v>1</v>
      </c>
      <c r="V79" s="193">
        <f t="shared" si="28"/>
        <v>0</v>
      </c>
      <c r="W79" s="194" t="str">
        <f t="shared" si="29"/>
        <v>1.00</v>
      </c>
      <c r="X79" s="195" t="str">
        <f t="shared" si="37"/>
        <v>u</v>
      </c>
      <c r="Y79" s="196" t="str">
        <f t="shared" si="38"/>
        <v>1.00u</v>
      </c>
    </row>
    <row r="80" spans="1:25" x14ac:dyDescent="0.25">
      <c r="A80" s="159">
        <f>'Задание и расчет'!O203</f>
        <v>0</v>
      </c>
      <c r="B80" s="225">
        <v>69</v>
      </c>
      <c r="C80" s="169">
        <f t="shared" si="30"/>
        <v>9.9999999999999995E-7</v>
      </c>
      <c r="D80" s="170">
        <f t="shared" si="23"/>
        <v>100000000</v>
      </c>
      <c r="E80" s="170">
        <f t="shared" si="24"/>
        <v>100</v>
      </c>
      <c r="G80" s="171" cm="1">
        <f t="array" ref="G80">MAX(IF(MIN(ABS(LN(B$4:Z$4/E80)))=ABS(LN(B$4:Z$4/E80)),B$4:Z$4,-9999))</f>
        <v>100</v>
      </c>
      <c r="H80" s="215">
        <f t="shared" si="31"/>
        <v>9.9999999999999995E-7</v>
      </c>
      <c r="I80" s="226">
        <f t="shared" si="32"/>
        <v>0</v>
      </c>
      <c r="K80" s="171" cm="1">
        <f t="array" ref="K80">MAX(IF(MIN(ABS(LN(B$6:GL$6/E80)))=ABS(LN(B$6:GL$6/E80)),B$6:GL$6,-9999))</f>
        <v>100</v>
      </c>
      <c r="L80" s="215">
        <f t="shared" si="25"/>
        <v>9.9999999999999995E-7</v>
      </c>
      <c r="M80" s="226">
        <f t="shared" si="26"/>
        <v>0</v>
      </c>
      <c r="O80" s="172">
        <f t="shared" si="27"/>
        <v>9.9999999999999995E-7</v>
      </c>
      <c r="P80" s="173">
        <f t="shared" si="33"/>
        <v>9.9999999999999995E-7</v>
      </c>
      <c r="Q80" s="191">
        <f t="shared" si="34"/>
        <v>0</v>
      </c>
      <c r="S80" s="197"/>
      <c r="T80" s="193">
        <f t="shared" si="35"/>
        <v>-6</v>
      </c>
      <c r="U80" s="193">
        <f t="shared" si="36"/>
        <v>1</v>
      </c>
      <c r="V80" s="193">
        <f t="shared" si="28"/>
        <v>0</v>
      </c>
      <c r="W80" s="194" t="str">
        <f t="shared" si="29"/>
        <v>1.00</v>
      </c>
      <c r="X80" s="195" t="str">
        <f t="shared" si="37"/>
        <v>u</v>
      </c>
      <c r="Y80" s="196" t="str">
        <f t="shared" si="38"/>
        <v>1.00u</v>
      </c>
    </row>
    <row r="81" spans="1:25" x14ac:dyDescent="0.25">
      <c r="A81" s="159">
        <f>'Задание и расчет'!O204</f>
        <v>0</v>
      </c>
      <c r="B81" s="225">
        <v>70</v>
      </c>
      <c r="C81" s="169">
        <f t="shared" si="30"/>
        <v>9.9999999999999995E-7</v>
      </c>
      <c r="D81" s="170">
        <f t="shared" si="23"/>
        <v>100000000</v>
      </c>
      <c r="E81" s="170">
        <f t="shared" si="24"/>
        <v>100</v>
      </c>
      <c r="G81" s="171" cm="1">
        <f t="array" ref="G81">MAX(IF(MIN(ABS(LN(B$4:Z$4/E81)))=ABS(LN(B$4:Z$4/E81)),B$4:Z$4,-9999))</f>
        <v>100</v>
      </c>
      <c r="H81" s="215">
        <f t="shared" si="31"/>
        <v>9.9999999999999995E-7</v>
      </c>
      <c r="I81" s="226">
        <f t="shared" si="32"/>
        <v>0</v>
      </c>
      <c r="K81" s="171" cm="1">
        <f t="array" ref="K81">MAX(IF(MIN(ABS(LN(B$6:GL$6/E81)))=ABS(LN(B$6:GL$6/E81)),B$6:GL$6,-9999))</f>
        <v>100</v>
      </c>
      <c r="L81" s="215">
        <f t="shared" si="25"/>
        <v>9.9999999999999995E-7</v>
      </c>
      <c r="M81" s="226">
        <f t="shared" si="26"/>
        <v>0</v>
      </c>
      <c r="O81" s="172">
        <f t="shared" si="27"/>
        <v>9.9999999999999995E-7</v>
      </c>
      <c r="P81" s="173">
        <f t="shared" si="33"/>
        <v>9.9999999999999995E-7</v>
      </c>
      <c r="Q81" s="191">
        <f t="shared" si="34"/>
        <v>0</v>
      </c>
      <c r="S81" s="197"/>
      <c r="T81" s="193">
        <f t="shared" si="35"/>
        <v>-6</v>
      </c>
      <c r="U81" s="193">
        <f t="shared" si="36"/>
        <v>1</v>
      </c>
      <c r="V81" s="193">
        <f t="shared" si="28"/>
        <v>0</v>
      </c>
      <c r="W81" s="194" t="str">
        <f t="shared" si="29"/>
        <v>1.00</v>
      </c>
      <c r="X81" s="195" t="str">
        <f t="shared" si="37"/>
        <v>u</v>
      </c>
      <c r="Y81" s="196" t="str">
        <f t="shared" si="38"/>
        <v>1.00u</v>
      </c>
    </row>
    <row r="82" spans="1:25" x14ac:dyDescent="0.25">
      <c r="A82" s="159">
        <f>'Задание и расчет'!O205</f>
        <v>0</v>
      </c>
      <c r="B82" s="225">
        <v>71</v>
      </c>
      <c r="C82" s="169">
        <f t="shared" si="30"/>
        <v>9.9999999999999995E-7</v>
      </c>
      <c r="D82" s="170">
        <f t="shared" si="23"/>
        <v>100000000</v>
      </c>
      <c r="E82" s="170">
        <f t="shared" si="24"/>
        <v>100</v>
      </c>
      <c r="G82" s="171" cm="1">
        <f t="array" ref="G82">MAX(IF(MIN(ABS(LN(B$4:Z$4/E82)))=ABS(LN(B$4:Z$4/E82)),B$4:Z$4,-9999))</f>
        <v>100</v>
      </c>
      <c r="H82" s="215">
        <f t="shared" si="31"/>
        <v>9.9999999999999995E-7</v>
      </c>
      <c r="I82" s="226">
        <f t="shared" si="32"/>
        <v>0</v>
      </c>
      <c r="K82" s="171" cm="1">
        <f t="array" ref="K82">MAX(IF(MIN(ABS(LN(B$6:GL$6/E82)))=ABS(LN(B$6:GL$6/E82)),B$6:GL$6,-9999))</f>
        <v>100</v>
      </c>
      <c r="L82" s="215">
        <f t="shared" si="25"/>
        <v>9.9999999999999995E-7</v>
      </c>
      <c r="M82" s="226">
        <f t="shared" si="26"/>
        <v>0</v>
      </c>
      <c r="O82" s="172">
        <f t="shared" si="27"/>
        <v>9.9999999999999995E-7</v>
      </c>
      <c r="P82" s="173">
        <f t="shared" si="33"/>
        <v>9.9999999999999995E-7</v>
      </c>
      <c r="Q82" s="191">
        <f t="shared" si="34"/>
        <v>0</v>
      </c>
      <c r="S82" s="197"/>
      <c r="T82" s="193">
        <f t="shared" si="35"/>
        <v>-6</v>
      </c>
      <c r="U82" s="193">
        <f t="shared" si="36"/>
        <v>1</v>
      </c>
      <c r="V82" s="193">
        <f t="shared" si="28"/>
        <v>0</v>
      </c>
      <c r="W82" s="194" t="str">
        <f t="shared" si="29"/>
        <v>1.00</v>
      </c>
      <c r="X82" s="195" t="str">
        <f t="shared" si="37"/>
        <v>u</v>
      </c>
      <c r="Y82" s="196" t="str">
        <f t="shared" si="38"/>
        <v>1.00u</v>
      </c>
    </row>
    <row r="83" spans="1:25" x14ac:dyDescent="0.25">
      <c r="A83" s="159">
        <f>'Задание и расчет'!O206</f>
        <v>0</v>
      </c>
      <c r="B83" s="225">
        <v>72</v>
      </c>
      <c r="C83" s="169">
        <f t="shared" si="30"/>
        <v>9.9999999999999995E-7</v>
      </c>
      <c r="D83" s="170">
        <f t="shared" si="23"/>
        <v>100000000</v>
      </c>
      <c r="E83" s="170">
        <f t="shared" si="24"/>
        <v>100</v>
      </c>
      <c r="G83" s="171" cm="1">
        <f t="array" ref="G83">MAX(IF(MIN(ABS(LN(B$4:Z$4/E83)))=ABS(LN(B$4:Z$4/E83)),B$4:Z$4,-9999))</f>
        <v>100</v>
      </c>
      <c r="H83" s="215">
        <f t="shared" si="31"/>
        <v>9.9999999999999995E-7</v>
      </c>
      <c r="I83" s="226">
        <f t="shared" si="32"/>
        <v>0</v>
      </c>
      <c r="K83" s="171" cm="1">
        <f t="array" ref="K83">MAX(IF(MIN(ABS(LN(B$6:GL$6/E83)))=ABS(LN(B$6:GL$6/E83)),B$6:GL$6,-9999))</f>
        <v>100</v>
      </c>
      <c r="L83" s="215">
        <f t="shared" si="25"/>
        <v>9.9999999999999995E-7</v>
      </c>
      <c r="M83" s="226">
        <f t="shared" si="26"/>
        <v>0</v>
      </c>
      <c r="O83" s="172">
        <f t="shared" si="27"/>
        <v>9.9999999999999995E-7</v>
      </c>
      <c r="P83" s="173">
        <f t="shared" si="33"/>
        <v>9.9999999999999995E-7</v>
      </c>
      <c r="Q83" s="191">
        <f t="shared" si="34"/>
        <v>0</v>
      </c>
      <c r="S83" s="197"/>
      <c r="T83" s="193">
        <f t="shared" si="35"/>
        <v>-6</v>
      </c>
      <c r="U83" s="193">
        <f t="shared" si="36"/>
        <v>1</v>
      </c>
      <c r="V83" s="193">
        <f t="shared" si="28"/>
        <v>0</v>
      </c>
      <c r="W83" s="194" t="str">
        <f t="shared" si="29"/>
        <v>1.00</v>
      </c>
      <c r="X83" s="195" t="str">
        <f t="shared" si="37"/>
        <v>u</v>
      </c>
      <c r="Y83" s="196" t="str">
        <f t="shared" si="38"/>
        <v>1.00u</v>
      </c>
    </row>
    <row r="84" spans="1:25" x14ac:dyDescent="0.25">
      <c r="A84" s="159">
        <f>'Задание и расчет'!O207</f>
        <v>0</v>
      </c>
      <c r="B84" s="225">
        <v>73</v>
      </c>
      <c r="C84" s="169">
        <f t="shared" si="30"/>
        <v>9.9999999999999995E-7</v>
      </c>
      <c r="D84" s="170">
        <f t="shared" si="23"/>
        <v>100000000</v>
      </c>
      <c r="E84" s="170">
        <f t="shared" si="24"/>
        <v>100</v>
      </c>
      <c r="G84" s="171" cm="1">
        <f t="array" ref="G84">MAX(IF(MIN(ABS(LN(B$4:Z$4/E84)))=ABS(LN(B$4:Z$4/E84)),B$4:Z$4,-9999))</f>
        <v>100</v>
      </c>
      <c r="H84" s="215">
        <f t="shared" si="31"/>
        <v>9.9999999999999995E-7</v>
      </c>
      <c r="I84" s="226">
        <f t="shared" si="32"/>
        <v>0</v>
      </c>
      <c r="K84" s="171" cm="1">
        <f t="array" ref="K84">MAX(IF(MIN(ABS(LN(B$6:GL$6/E84)))=ABS(LN(B$6:GL$6/E84)),B$6:GL$6,-9999))</f>
        <v>100</v>
      </c>
      <c r="L84" s="215">
        <f t="shared" si="25"/>
        <v>9.9999999999999995E-7</v>
      </c>
      <c r="M84" s="226">
        <f t="shared" si="26"/>
        <v>0</v>
      </c>
      <c r="O84" s="172">
        <f t="shared" si="27"/>
        <v>9.9999999999999995E-7</v>
      </c>
      <c r="P84" s="173">
        <f t="shared" si="33"/>
        <v>9.9999999999999995E-7</v>
      </c>
      <c r="Q84" s="191">
        <f t="shared" si="34"/>
        <v>0</v>
      </c>
      <c r="S84" s="197"/>
      <c r="T84" s="193">
        <f t="shared" si="35"/>
        <v>-6</v>
      </c>
      <c r="U84" s="193">
        <f t="shared" si="36"/>
        <v>1</v>
      </c>
      <c r="V84" s="193">
        <f t="shared" si="28"/>
        <v>0</v>
      </c>
      <c r="W84" s="194" t="str">
        <f t="shared" si="29"/>
        <v>1.00</v>
      </c>
      <c r="X84" s="195" t="str">
        <f t="shared" si="37"/>
        <v>u</v>
      </c>
      <c r="Y84" s="196" t="str">
        <f t="shared" si="38"/>
        <v>1.00u</v>
      </c>
    </row>
    <row r="85" spans="1:25" x14ac:dyDescent="0.25">
      <c r="A85" s="159">
        <f>'Задание и расчет'!O208</f>
        <v>0</v>
      </c>
      <c r="B85" s="225">
        <v>74</v>
      </c>
      <c r="C85" s="169">
        <f t="shared" si="30"/>
        <v>9.9999999999999995E-7</v>
      </c>
      <c r="D85" s="170">
        <f t="shared" si="23"/>
        <v>100000000</v>
      </c>
      <c r="E85" s="170">
        <f t="shared" si="24"/>
        <v>100</v>
      </c>
      <c r="G85" s="171" cm="1">
        <f t="array" ref="G85">MAX(IF(MIN(ABS(LN(B$4:Z$4/E85)))=ABS(LN(B$4:Z$4/E85)),B$4:Z$4,-9999))</f>
        <v>100</v>
      </c>
      <c r="H85" s="215">
        <f t="shared" si="31"/>
        <v>9.9999999999999995E-7</v>
      </c>
      <c r="I85" s="226">
        <f t="shared" si="32"/>
        <v>0</v>
      </c>
      <c r="K85" s="171" cm="1">
        <f t="array" ref="K85">MAX(IF(MIN(ABS(LN(B$6:GL$6/E85)))=ABS(LN(B$6:GL$6/E85)),B$6:GL$6,-9999))</f>
        <v>100</v>
      </c>
      <c r="L85" s="215">
        <f t="shared" si="25"/>
        <v>9.9999999999999995E-7</v>
      </c>
      <c r="M85" s="226">
        <f t="shared" si="26"/>
        <v>0</v>
      </c>
      <c r="O85" s="172">
        <f t="shared" si="27"/>
        <v>9.9999999999999995E-7</v>
      </c>
      <c r="P85" s="173">
        <f t="shared" si="33"/>
        <v>9.9999999999999995E-7</v>
      </c>
      <c r="Q85" s="191">
        <f t="shared" si="34"/>
        <v>0</v>
      </c>
      <c r="S85" s="197"/>
      <c r="T85" s="193">
        <f t="shared" si="35"/>
        <v>-6</v>
      </c>
      <c r="U85" s="193">
        <f t="shared" si="36"/>
        <v>1</v>
      </c>
      <c r="V85" s="193">
        <f t="shared" si="28"/>
        <v>0</v>
      </c>
      <c r="W85" s="194" t="str">
        <f t="shared" si="29"/>
        <v>1.00</v>
      </c>
      <c r="X85" s="195" t="str">
        <f t="shared" si="37"/>
        <v>u</v>
      </c>
      <c r="Y85" s="196" t="str">
        <f t="shared" si="38"/>
        <v>1.00u</v>
      </c>
    </row>
    <row r="86" spans="1:25" x14ac:dyDescent="0.25">
      <c r="A86" s="159">
        <f>'Задание и расчет'!O209</f>
        <v>0</v>
      </c>
      <c r="B86" s="225">
        <v>75</v>
      </c>
      <c r="C86" s="169">
        <f t="shared" si="30"/>
        <v>9.9999999999999995E-7</v>
      </c>
      <c r="D86" s="170">
        <f t="shared" si="23"/>
        <v>100000000</v>
      </c>
      <c r="E86" s="170">
        <f t="shared" si="24"/>
        <v>100</v>
      </c>
      <c r="G86" s="171" cm="1">
        <f t="array" ref="G86">MAX(IF(MIN(ABS(LN(B$4:Z$4/E86)))=ABS(LN(B$4:Z$4/E86)),B$4:Z$4,-9999))</f>
        <v>100</v>
      </c>
      <c r="H86" s="215">
        <f t="shared" si="31"/>
        <v>9.9999999999999995E-7</v>
      </c>
      <c r="I86" s="226">
        <f t="shared" si="32"/>
        <v>0</v>
      </c>
      <c r="K86" s="171" cm="1">
        <f t="array" ref="K86">MAX(IF(MIN(ABS(LN(B$6:GL$6/E86)))=ABS(LN(B$6:GL$6/E86)),B$6:GL$6,-9999))</f>
        <v>100</v>
      </c>
      <c r="L86" s="215">
        <f t="shared" si="25"/>
        <v>9.9999999999999995E-7</v>
      </c>
      <c r="M86" s="226">
        <f t="shared" si="26"/>
        <v>0</v>
      </c>
      <c r="O86" s="172">
        <f t="shared" si="27"/>
        <v>9.9999999999999995E-7</v>
      </c>
      <c r="P86" s="173">
        <f t="shared" si="33"/>
        <v>9.9999999999999995E-7</v>
      </c>
      <c r="Q86" s="191">
        <f t="shared" si="34"/>
        <v>0</v>
      </c>
      <c r="S86" s="197"/>
      <c r="T86" s="193">
        <f t="shared" si="35"/>
        <v>-6</v>
      </c>
      <c r="U86" s="193">
        <f t="shared" si="36"/>
        <v>1</v>
      </c>
      <c r="V86" s="193">
        <f t="shared" si="28"/>
        <v>0</v>
      </c>
      <c r="W86" s="194" t="str">
        <f t="shared" si="29"/>
        <v>1.00</v>
      </c>
      <c r="X86" s="195" t="str">
        <f t="shared" si="37"/>
        <v>u</v>
      </c>
      <c r="Y86" s="196" t="str">
        <f t="shared" si="38"/>
        <v>1.00u</v>
      </c>
    </row>
    <row r="87" spans="1:25" x14ac:dyDescent="0.25">
      <c r="A87" s="159">
        <f>'Задание и расчет'!O210</f>
        <v>0</v>
      </c>
      <c r="B87" s="225">
        <v>76</v>
      </c>
      <c r="C87" s="169">
        <f t="shared" si="30"/>
        <v>9.9999999999999995E-7</v>
      </c>
      <c r="D87" s="170">
        <f t="shared" si="23"/>
        <v>100000000</v>
      </c>
      <c r="E87" s="170">
        <f t="shared" si="24"/>
        <v>100</v>
      </c>
      <c r="G87" s="171" cm="1">
        <f t="array" ref="G87">MAX(IF(MIN(ABS(LN(B$4:Z$4/E87)))=ABS(LN(B$4:Z$4/E87)),B$4:Z$4,-9999))</f>
        <v>100</v>
      </c>
      <c r="H87" s="215">
        <f t="shared" si="31"/>
        <v>9.9999999999999995E-7</v>
      </c>
      <c r="I87" s="226">
        <f t="shared" si="32"/>
        <v>0</v>
      </c>
      <c r="K87" s="171" cm="1">
        <f t="array" ref="K87">MAX(IF(MIN(ABS(LN(B$6:GL$6/E87)))=ABS(LN(B$6:GL$6/E87)),B$6:GL$6,-9999))</f>
        <v>100</v>
      </c>
      <c r="L87" s="215">
        <f t="shared" si="25"/>
        <v>9.9999999999999995E-7</v>
      </c>
      <c r="M87" s="226">
        <f t="shared" si="26"/>
        <v>0</v>
      </c>
      <c r="O87" s="172">
        <f t="shared" si="27"/>
        <v>9.9999999999999995E-7</v>
      </c>
      <c r="P87" s="173">
        <f t="shared" si="33"/>
        <v>9.9999999999999995E-7</v>
      </c>
      <c r="Q87" s="191">
        <f t="shared" si="34"/>
        <v>0</v>
      </c>
      <c r="S87" s="197"/>
      <c r="T87" s="193">
        <f t="shared" si="35"/>
        <v>-6</v>
      </c>
      <c r="U87" s="193">
        <f t="shared" si="36"/>
        <v>1</v>
      </c>
      <c r="V87" s="193">
        <f t="shared" si="28"/>
        <v>0</v>
      </c>
      <c r="W87" s="194" t="str">
        <f t="shared" si="29"/>
        <v>1.00</v>
      </c>
      <c r="X87" s="195" t="str">
        <f t="shared" si="37"/>
        <v>u</v>
      </c>
      <c r="Y87" s="196" t="str">
        <f t="shared" si="38"/>
        <v>1.00u</v>
      </c>
    </row>
    <row r="88" spans="1:25" x14ac:dyDescent="0.25">
      <c r="A88" s="159">
        <f>'Задание и расчет'!O211</f>
        <v>0</v>
      </c>
      <c r="B88" s="225">
        <v>77</v>
      </c>
      <c r="C88" s="169">
        <f t="shared" si="30"/>
        <v>9.9999999999999995E-7</v>
      </c>
      <c r="D88" s="170">
        <f t="shared" si="23"/>
        <v>100000000</v>
      </c>
      <c r="E88" s="170">
        <f t="shared" si="24"/>
        <v>100</v>
      </c>
      <c r="G88" s="171" cm="1">
        <f t="array" ref="G88">MAX(IF(MIN(ABS(LN(B$4:Z$4/E88)))=ABS(LN(B$4:Z$4/E88)),B$4:Z$4,-9999))</f>
        <v>100</v>
      </c>
      <c r="H88" s="215">
        <f t="shared" si="31"/>
        <v>9.9999999999999995E-7</v>
      </c>
      <c r="I88" s="226">
        <f t="shared" si="32"/>
        <v>0</v>
      </c>
      <c r="K88" s="171" cm="1">
        <f t="array" ref="K88">MAX(IF(MIN(ABS(LN(B$6:GL$6/E88)))=ABS(LN(B$6:GL$6/E88)),B$6:GL$6,-9999))</f>
        <v>100</v>
      </c>
      <c r="L88" s="215">
        <f t="shared" si="25"/>
        <v>9.9999999999999995E-7</v>
      </c>
      <c r="M88" s="226">
        <f t="shared" si="26"/>
        <v>0</v>
      </c>
      <c r="O88" s="172">
        <f t="shared" si="27"/>
        <v>9.9999999999999995E-7</v>
      </c>
      <c r="P88" s="173">
        <f t="shared" si="33"/>
        <v>9.9999999999999995E-7</v>
      </c>
      <c r="Q88" s="191">
        <f t="shared" si="34"/>
        <v>0</v>
      </c>
      <c r="S88" s="197"/>
      <c r="T88" s="193">
        <f t="shared" si="35"/>
        <v>-6</v>
      </c>
      <c r="U88" s="193">
        <f t="shared" si="36"/>
        <v>1</v>
      </c>
      <c r="V88" s="193">
        <f t="shared" si="28"/>
        <v>0</v>
      </c>
      <c r="W88" s="194" t="str">
        <f t="shared" si="29"/>
        <v>1.00</v>
      </c>
      <c r="X88" s="195" t="str">
        <f t="shared" si="37"/>
        <v>u</v>
      </c>
      <c r="Y88" s="196" t="str">
        <f t="shared" si="38"/>
        <v>1.00u</v>
      </c>
    </row>
    <row r="89" spans="1:25" x14ac:dyDescent="0.25">
      <c r="A89" s="159">
        <f>'Задание и расчет'!O212</f>
        <v>0</v>
      </c>
      <c r="B89" s="225">
        <v>78</v>
      </c>
      <c r="C89" s="169">
        <f t="shared" si="30"/>
        <v>9.9999999999999995E-7</v>
      </c>
      <c r="D89" s="170">
        <f t="shared" si="23"/>
        <v>100000000</v>
      </c>
      <c r="E89" s="170">
        <f t="shared" si="24"/>
        <v>100</v>
      </c>
      <c r="G89" s="171" cm="1">
        <f t="array" ref="G89">MAX(IF(MIN(ABS(LN(B$4:Z$4/E89)))=ABS(LN(B$4:Z$4/E89)),B$4:Z$4,-9999))</f>
        <v>100</v>
      </c>
      <c r="H89" s="215">
        <f t="shared" si="31"/>
        <v>9.9999999999999995E-7</v>
      </c>
      <c r="I89" s="226">
        <f t="shared" si="32"/>
        <v>0</v>
      </c>
      <c r="K89" s="171" cm="1">
        <f t="array" ref="K89">MAX(IF(MIN(ABS(LN(B$6:GL$6/E89)))=ABS(LN(B$6:GL$6/E89)),B$6:GL$6,-9999))</f>
        <v>100</v>
      </c>
      <c r="L89" s="215">
        <f t="shared" si="25"/>
        <v>9.9999999999999995E-7</v>
      </c>
      <c r="M89" s="226">
        <f t="shared" si="26"/>
        <v>0</v>
      </c>
      <c r="O89" s="172">
        <f t="shared" si="27"/>
        <v>9.9999999999999995E-7</v>
      </c>
      <c r="P89" s="173">
        <f t="shared" si="33"/>
        <v>9.9999999999999995E-7</v>
      </c>
      <c r="Q89" s="191">
        <f t="shared" si="34"/>
        <v>0</v>
      </c>
      <c r="S89" s="197"/>
      <c r="T89" s="193">
        <f t="shared" si="35"/>
        <v>-6</v>
      </c>
      <c r="U89" s="193">
        <f t="shared" si="36"/>
        <v>1</v>
      </c>
      <c r="V89" s="193">
        <f t="shared" si="28"/>
        <v>0</v>
      </c>
      <c r="W89" s="194" t="str">
        <f t="shared" si="29"/>
        <v>1.00</v>
      </c>
      <c r="X89" s="195" t="str">
        <f t="shared" si="37"/>
        <v>u</v>
      </c>
      <c r="Y89" s="196" t="str">
        <f t="shared" si="38"/>
        <v>1.00u</v>
      </c>
    </row>
    <row r="90" spans="1:25" x14ac:dyDescent="0.25">
      <c r="A90" s="159">
        <f>'Задание и расчет'!O213</f>
        <v>0</v>
      </c>
      <c r="B90" s="225">
        <v>79</v>
      </c>
      <c r="C90" s="169">
        <f t="shared" si="30"/>
        <v>9.9999999999999995E-7</v>
      </c>
      <c r="D90" s="170">
        <f t="shared" si="23"/>
        <v>100000000</v>
      </c>
      <c r="E90" s="170">
        <f t="shared" si="24"/>
        <v>100</v>
      </c>
      <c r="G90" s="171" cm="1">
        <f t="array" ref="G90">MAX(IF(MIN(ABS(LN(B$4:Z$4/E90)))=ABS(LN(B$4:Z$4/E90)),B$4:Z$4,-9999))</f>
        <v>100</v>
      </c>
      <c r="H90" s="215">
        <f t="shared" si="31"/>
        <v>9.9999999999999995E-7</v>
      </c>
      <c r="I90" s="226">
        <f t="shared" si="32"/>
        <v>0</v>
      </c>
      <c r="K90" s="171" cm="1">
        <f t="array" ref="K90">MAX(IF(MIN(ABS(LN(B$6:GL$6/E90)))=ABS(LN(B$6:GL$6/E90)),B$6:GL$6,-9999))</f>
        <v>100</v>
      </c>
      <c r="L90" s="215">
        <f t="shared" si="25"/>
        <v>9.9999999999999995E-7</v>
      </c>
      <c r="M90" s="226">
        <f t="shared" si="26"/>
        <v>0</v>
      </c>
      <c r="O90" s="172">
        <f t="shared" si="27"/>
        <v>9.9999999999999995E-7</v>
      </c>
      <c r="P90" s="173">
        <f t="shared" si="33"/>
        <v>9.9999999999999995E-7</v>
      </c>
      <c r="Q90" s="191">
        <f t="shared" si="34"/>
        <v>0</v>
      </c>
      <c r="S90" s="197"/>
      <c r="T90" s="193">
        <f t="shared" si="35"/>
        <v>-6</v>
      </c>
      <c r="U90" s="193">
        <f t="shared" si="36"/>
        <v>1</v>
      </c>
      <c r="V90" s="193">
        <f t="shared" si="28"/>
        <v>0</v>
      </c>
      <c r="W90" s="194" t="str">
        <f t="shared" si="29"/>
        <v>1.00</v>
      </c>
      <c r="X90" s="195" t="str">
        <f t="shared" si="37"/>
        <v>u</v>
      </c>
      <c r="Y90" s="196" t="str">
        <f t="shared" si="38"/>
        <v>1.00u</v>
      </c>
    </row>
    <row r="91" spans="1:25" x14ac:dyDescent="0.25">
      <c r="A91" s="159">
        <f>'Задание и расчет'!O214</f>
        <v>0</v>
      </c>
      <c r="B91" s="225">
        <v>80</v>
      </c>
      <c r="C91" s="169">
        <f t="shared" si="30"/>
        <v>9.9999999999999995E-7</v>
      </c>
      <c r="D91" s="170">
        <f t="shared" si="23"/>
        <v>100000000</v>
      </c>
      <c r="E91" s="170">
        <f t="shared" si="24"/>
        <v>100</v>
      </c>
      <c r="G91" s="171" cm="1">
        <f t="array" ref="G91">MAX(IF(MIN(ABS(LN(B$4:Z$4/E91)))=ABS(LN(B$4:Z$4/E91)),B$4:Z$4,-9999))</f>
        <v>100</v>
      </c>
      <c r="H91" s="215">
        <f t="shared" si="31"/>
        <v>9.9999999999999995E-7</v>
      </c>
      <c r="I91" s="226">
        <f t="shared" si="32"/>
        <v>0</v>
      </c>
      <c r="K91" s="171" cm="1">
        <f t="array" ref="K91">MAX(IF(MIN(ABS(LN(B$6:GL$6/E91)))=ABS(LN(B$6:GL$6/E91)),B$6:GL$6,-9999))</f>
        <v>100</v>
      </c>
      <c r="L91" s="215">
        <f t="shared" si="25"/>
        <v>9.9999999999999995E-7</v>
      </c>
      <c r="M91" s="226">
        <f t="shared" si="26"/>
        <v>0</v>
      </c>
      <c r="O91" s="172">
        <f t="shared" si="27"/>
        <v>9.9999999999999995E-7</v>
      </c>
      <c r="P91" s="173">
        <f t="shared" si="33"/>
        <v>9.9999999999999995E-7</v>
      </c>
      <c r="Q91" s="191">
        <f t="shared" si="34"/>
        <v>0</v>
      </c>
      <c r="S91" s="197"/>
      <c r="T91" s="193">
        <f t="shared" si="35"/>
        <v>-6</v>
      </c>
      <c r="U91" s="193">
        <f t="shared" si="36"/>
        <v>1</v>
      </c>
      <c r="V91" s="193">
        <f t="shared" si="28"/>
        <v>0</v>
      </c>
      <c r="W91" s="194" t="str">
        <f t="shared" si="29"/>
        <v>1.00</v>
      </c>
      <c r="X91" s="195" t="str">
        <f t="shared" si="37"/>
        <v>u</v>
      </c>
      <c r="Y91" s="196" t="str">
        <f t="shared" si="38"/>
        <v>1.00u</v>
      </c>
    </row>
    <row r="92" spans="1:25" x14ac:dyDescent="0.25">
      <c r="A92" s="159">
        <f>'Задание и расчет'!O215</f>
        <v>0</v>
      </c>
      <c r="B92" s="225">
        <v>81</v>
      </c>
      <c r="C92" s="169">
        <f t="shared" si="30"/>
        <v>9.9999999999999995E-7</v>
      </c>
      <c r="D92" s="170">
        <f t="shared" si="23"/>
        <v>100000000</v>
      </c>
      <c r="E92" s="170">
        <f t="shared" si="24"/>
        <v>100</v>
      </c>
      <c r="G92" s="171" cm="1">
        <f t="array" ref="G92">MAX(IF(MIN(ABS(LN(B$4:Z$4/E92)))=ABS(LN(B$4:Z$4/E92)),B$4:Z$4,-9999))</f>
        <v>100</v>
      </c>
      <c r="H92" s="215">
        <f t="shared" si="31"/>
        <v>9.9999999999999995E-7</v>
      </c>
      <c r="I92" s="226">
        <f t="shared" si="32"/>
        <v>0</v>
      </c>
      <c r="K92" s="171" cm="1">
        <f t="array" ref="K92">MAX(IF(MIN(ABS(LN(B$6:GL$6/E92)))=ABS(LN(B$6:GL$6/E92)),B$6:GL$6,-9999))</f>
        <v>100</v>
      </c>
      <c r="L92" s="215">
        <f t="shared" si="25"/>
        <v>9.9999999999999995E-7</v>
      </c>
      <c r="M92" s="226">
        <f t="shared" si="26"/>
        <v>0</v>
      </c>
      <c r="O92" s="172">
        <f t="shared" si="27"/>
        <v>9.9999999999999995E-7</v>
      </c>
      <c r="P92" s="173">
        <f t="shared" si="33"/>
        <v>9.9999999999999995E-7</v>
      </c>
      <c r="Q92" s="191">
        <f t="shared" si="34"/>
        <v>0</v>
      </c>
      <c r="S92" s="197"/>
      <c r="T92" s="193">
        <f t="shared" si="35"/>
        <v>-6</v>
      </c>
      <c r="U92" s="193">
        <f t="shared" si="36"/>
        <v>1</v>
      </c>
      <c r="V92" s="193">
        <f t="shared" si="28"/>
        <v>0</v>
      </c>
      <c r="W92" s="194" t="str">
        <f t="shared" si="29"/>
        <v>1.00</v>
      </c>
      <c r="X92" s="195" t="str">
        <f t="shared" si="37"/>
        <v>u</v>
      </c>
      <c r="Y92" s="196" t="str">
        <f t="shared" si="38"/>
        <v>1.00u</v>
      </c>
    </row>
    <row r="93" spans="1:25" x14ac:dyDescent="0.25">
      <c r="A93" s="159">
        <f>'Задание и расчет'!O216</f>
        <v>0</v>
      </c>
      <c r="B93" s="225">
        <v>82</v>
      </c>
      <c r="C93" s="169">
        <f t="shared" si="30"/>
        <v>9.9999999999999995E-7</v>
      </c>
      <c r="D93" s="170">
        <f t="shared" si="23"/>
        <v>100000000</v>
      </c>
      <c r="E93" s="170">
        <f t="shared" si="24"/>
        <v>100</v>
      </c>
      <c r="G93" s="171" cm="1">
        <f t="array" ref="G93">MAX(IF(MIN(ABS(LN(B$4:Z$4/E93)))=ABS(LN(B$4:Z$4/E93)),B$4:Z$4,-9999))</f>
        <v>100</v>
      </c>
      <c r="H93" s="215">
        <f t="shared" si="31"/>
        <v>9.9999999999999995E-7</v>
      </c>
      <c r="I93" s="226">
        <f t="shared" si="32"/>
        <v>0</v>
      </c>
      <c r="K93" s="171" cm="1">
        <f t="array" ref="K93">MAX(IF(MIN(ABS(LN(B$6:GL$6/E93)))=ABS(LN(B$6:GL$6/E93)),B$6:GL$6,-9999))</f>
        <v>100</v>
      </c>
      <c r="L93" s="215">
        <f t="shared" si="25"/>
        <v>9.9999999999999995E-7</v>
      </c>
      <c r="M93" s="226">
        <f t="shared" si="26"/>
        <v>0</v>
      </c>
      <c r="O93" s="172">
        <f t="shared" si="27"/>
        <v>9.9999999999999995E-7</v>
      </c>
      <c r="P93" s="173">
        <f t="shared" si="33"/>
        <v>9.9999999999999995E-7</v>
      </c>
      <c r="Q93" s="191">
        <f t="shared" si="34"/>
        <v>0</v>
      </c>
      <c r="S93" s="197"/>
      <c r="T93" s="193">
        <f t="shared" si="35"/>
        <v>-6</v>
      </c>
      <c r="U93" s="193">
        <f t="shared" si="36"/>
        <v>1</v>
      </c>
      <c r="V93" s="193">
        <f t="shared" si="28"/>
        <v>0</v>
      </c>
      <c r="W93" s="194" t="str">
        <f t="shared" si="29"/>
        <v>1.00</v>
      </c>
      <c r="X93" s="195" t="str">
        <f t="shared" si="37"/>
        <v>u</v>
      </c>
      <c r="Y93" s="196" t="str">
        <f t="shared" si="38"/>
        <v>1.00u</v>
      </c>
    </row>
    <row r="94" spans="1:25" x14ac:dyDescent="0.25">
      <c r="A94" s="159">
        <f>'Задание и расчет'!O217</f>
        <v>0</v>
      </c>
      <c r="B94" s="225">
        <v>83</v>
      </c>
      <c r="C94" s="169">
        <f t="shared" si="30"/>
        <v>9.9999999999999995E-7</v>
      </c>
      <c r="D94" s="170">
        <f t="shared" si="23"/>
        <v>100000000</v>
      </c>
      <c r="E94" s="170">
        <f t="shared" si="24"/>
        <v>100</v>
      </c>
      <c r="G94" s="171" cm="1">
        <f t="array" ref="G94">MAX(IF(MIN(ABS(LN(B$4:Z$4/E94)))=ABS(LN(B$4:Z$4/E94)),B$4:Z$4,-9999))</f>
        <v>100</v>
      </c>
      <c r="H94" s="215">
        <f t="shared" si="31"/>
        <v>9.9999999999999995E-7</v>
      </c>
      <c r="I94" s="226">
        <f t="shared" si="32"/>
        <v>0</v>
      </c>
      <c r="K94" s="171" cm="1">
        <f t="array" ref="K94">MAX(IF(MIN(ABS(LN(B$6:GL$6/E94)))=ABS(LN(B$6:GL$6/E94)),B$6:GL$6,-9999))</f>
        <v>100</v>
      </c>
      <c r="L94" s="215">
        <f t="shared" si="25"/>
        <v>9.9999999999999995E-7</v>
      </c>
      <c r="M94" s="226">
        <f t="shared" si="26"/>
        <v>0</v>
      </c>
      <c r="O94" s="172">
        <f t="shared" si="27"/>
        <v>9.9999999999999995E-7</v>
      </c>
      <c r="P94" s="173">
        <f t="shared" si="33"/>
        <v>9.9999999999999995E-7</v>
      </c>
      <c r="Q94" s="191">
        <f t="shared" si="34"/>
        <v>0</v>
      </c>
      <c r="S94" s="197"/>
      <c r="T94" s="193">
        <f t="shared" si="35"/>
        <v>-6</v>
      </c>
      <c r="U94" s="193">
        <f t="shared" si="36"/>
        <v>1</v>
      </c>
      <c r="V94" s="193">
        <f t="shared" si="28"/>
        <v>0</v>
      </c>
      <c r="W94" s="194" t="str">
        <f t="shared" si="29"/>
        <v>1.00</v>
      </c>
      <c r="X94" s="195" t="str">
        <f t="shared" si="37"/>
        <v>u</v>
      </c>
      <c r="Y94" s="196" t="str">
        <f t="shared" si="38"/>
        <v>1.00u</v>
      </c>
    </row>
    <row r="95" spans="1:25" x14ac:dyDescent="0.25">
      <c r="A95" s="159">
        <f>'Задание и расчет'!O218</f>
        <v>0</v>
      </c>
      <c r="B95" s="225">
        <v>84</v>
      </c>
      <c r="C95" s="169">
        <f t="shared" si="30"/>
        <v>9.9999999999999995E-7</v>
      </c>
      <c r="D95" s="170">
        <f t="shared" si="23"/>
        <v>100000000</v>
      </c>
      <c r="E95" s="170">
        <f t="shared" si="24"/>
        <v>100</v>
      </c>
      <c r="G95" s="171" cm="1">
        <f t="array" ref="G95">MAX(IF(MIN(ABS(LN(B$4:Z$4/E95)))=ABS(LN(B$4:Z$4/E95)),B$4:Z$4,-9999))</f>
        <v>100</v>
      </c>
      <c r="H95" s="215">
        <f t="shared" si="31"/>
        <v>9.9999999999999995E-7</v>
      </c>
      <c r="I95" s="226">
        <f t="shared" si="32"/>
        <v>0</v>
      </c>
      <c r="K95" s="171" cm="1">
        <f t="array" ref="K95">MAX(IF(MIN(ABS(LN(B$6:GL$6/E95)))=ABS(LN(B$6:GL$6/E95)),B$6:GL$6,-9999))</f>
        <v>100</v>
      </c>
      <c r="L95" s="215">
        <f t="shared" si="25"/>
        <v>9.9999999999999995E-7</v>
      </c>
      <c r="M95" s="226">
        <f t="shared" si="26"/>
        <v>0</v>
      </c>
      <c r="O95" s="172">
        <f t="shared" si="27"/>
        <v>9.9999999999999995E-7</v>
      </c>
      <c r="P95" s="173">
        <f t="shared" si="33"/>
        <v>9.9999999999999995E-7</v>
      </c>
      <c r="Q95" s="191">
        <f t="shared" si="34"/>
        <v>0</v>
      </c>
      <c r="S95" s="197"/>
      <c r="T95" s="193">
        <f t="shared" si="35"/>
        <v>-6</v>
      </c>
      <c r="U95" s="193">
        <f t="shared" si="36"/>
        <v>1</v>
      </c>
      <c r="V95" s="193">
        <f t="shared" si="28"/>
        <v>0</v>
      </c>
      <c r="W95" s="194" t="str">
        <f t="shared" si="29"/>
        <v>1.00</v>
      </c>
      <c r="X95" s="195" t="str">
        <f t="shared" si="37"/>
        <v>u</v>
      </c>
      <c r="Y95" s="196" t="str">
        <f t="shared" si="38"/>
        <v>1.00u</v>
      </c>
    </row>
    <row r="96" spans="1:25" x14ac:dyDescent="0.25">
      <c r="A96" s="159">
        <f>'Задание и расчет'!O219</f>
        <v>0</v>
      </c>
      <c r="B96" s="225">
        <v>85</v>
      </c>
      <c r="C96" s="169">
        <f t="shared" si="30"/>
        <v>9.9999999999999995E-7</v>
      </c>
      <c r="D96" s="170">
        <f t="shared" si="23"/>
        <v>100000000</v>
      </c>
      <c r="E96" s="170">
        <f t="shared" si="24"/>
        <v>100</v>
      </c>
      <c r="G96" s="171" cm="1">
        <f t="array" ref="G96">MAX(IF(MIN(ABS(LN(B$4:Z$4/E96)))=ABS(LN(B$4:Z$4/E96)),B$4:Z$4,-9999))</f>
        <v>100</v>
      </c>
      <c r="H96" s="215">
        <f t="shared" si="31"/>
        <v>9.9999999999999995E-7</v>
      </c>
      <c r="I96" s="226">
        <f t="shared" si="32"/>
        <v>0</v>
      </c>
      <c r="K96" s="171" cm="1">
        <f t="array" ref="K96">MAX(IF(MIN(ABS(LN(B$6:GL$6/E96)))=ABS(LN(B$6:GL$6/E96)),B$6:GL$6,-9999))</f>
        <v>100</v>
      </c>
      <c r="L96" s="215">
        <f t="shared" si="25"/>
        <v>9.9999999999999995E-7</v>
      </c>
      <c r="M96" s="226">
        <f t="shared" si="26"/>
        <v>0</v>
      </c>
      <c r="O96" s="172">
        <f t="shared" si="27"/>
        <v>9.9999999999999995E-7</v>
      </c>
      <c r="P96" s="173">
        <f t="shared" si="33"/>
        <v>9.9999999999999995E-7</v>
      </c>
      <c r="Q96" s="191">
        <f t="shared" si="34"/>
        <v>0</v>
      </c>
      <c r="S96" s="197"/>
      <c r="T96" s="193">
        <f t="shared" si="35"/>
        <v>-6</v>
      </c>
      <c r="U96" s="193">
        <f t="shared" si="36"/>
        <v>1</v>
      </c>
      <c r="V96" s="193">
        <f t="shared" si="28"/>
        <v>0</v>
      </c>
      <c r="W96" s="194" t="str">
        <f t="shared" si="29"/>
        <v>1.00</v>
      </c>
      <c r="X96" s="195" t="str">
        <f t="shared" si="37"/>
        <v>u</v>
      </c>
      <c r="Y96" s="196" t="str">
        <f t="shared" si="38"/>
        <v>1.00u</v>
      </c>
    </row>
    <row r="97" spans="1:25" x14ac:dyDescent="0.25">
      <c r="A97" s="159">
        <f>'Задание и расчет'!O220</f>
        <v>0</v>
      </c>
      <c r="B97" s="225">
        <v>86</v>
      </c>
      <c r="C97" s="169">
        <f t="shared" si="30"/>
        <v>9.9999999999999995E-7</v>
      </c>
      <c r="D97" s="170">
        <f t="shared" si="23"/>
        <v>100000000</v>
      </c>
      <c r="E97" s="170">
        <f t="shared" si="24"/>
        <v>100</v>
      </c>
      <c r="G97" s="171" cm="1">
        <f t="array" ref="G97">MAX(IF(MIN(ABS(LN(B$4:Z$4/E97)))=ABS(LN(B$4:Z$4/E97)),B$4:Z$4,-9999))</f>
        <v>100</v>
      </c>
      <c r="H97" s="215">
        <f t="shared" si="31"/>
        <v>9.9999999999999995E-7</v>
      </c>
      <c r="I97" s="226">
        <f t="shared" si="32"/>
        <v>0</v>
      </c>
      <c r="K97" s="171" cm="1">
        <f t="array" ref="K97">MAX(IF(MIN(ABS(LN(B$6:GL$6/E97)))=ABS(LN(B$6:GL$6/E97)),B$6:GL$6,-9999))</f>
        <v>100</v>
      </c>
      <c r="L97" s="215">
        <f t="shared" si="25"/>
        <v>9.9999999999999995E-7</v>
      </c>
      <c r="M97" s="226">
        <f t="shared" si="26"/>
        <v>0</v>
      </c>
      <c r="O97" s="172">
        <f t="shared" si="27"/>
        <v>9.9999999999999995E-7</v>
      </c>
      <c r="P97" s="173">
        <f t="shared" si="33"/>
        <v>9.9999999999999995E-7</v>
      </c>
      <c r="Q97" s="191">
        <f t="shared" si="34"/>
        <v>0</v>
      </c>
      <c r="S97" s="197"/>
      <c r="T97" s="193">
        <f t="shared" si="35"/>
        <v>-6</v>
      </c>
      <c r="U97" s="193">
        <f t="shared" si="36"/>
        <v>1</v>
      </c>
      <c r="V97" s="193">
        <f t="shared" si="28"/>
        <v>0</v>
      </c>
      <c r="W97" s="194" t="str">
        <f t="shared" si="29"/>
        <v>1.00</v>
      </c>
      <c r="X97" s="195" t="str">
        <f t="shared" si="37"/>
        <v>u</v>
      </c>
      <c r="Y97" s="196" t="str">
        <f t="shared" si="38"/>
        <v>1.00u</v>
      </c>
    </row>
    <row r="98" spans="1:25" x14ac:dyDescent="0.25">
      <c r="A98" s="159">
        <f>'Задание и расчет'!O221</f>
        <v>0</v>
      </c>
      <c r="B98" s="225">
        <v>87</v>
      </c>
      <c r="C98" s="169">
        <f t="shared" si="30"/>
        <v>9.9999999999999995E-7</v>
      </c>
      <c r="D98" s="170">
        <f t="shared" si="23"/>
        <v>100000000</v>
      </c>
      <c r="E98" s="170">
        <f t="shared" si="24"/>
        <v>100</v>
      </c>
      <c r="G98" s="171" cm="1">
        <f t="array" ref="G98">MAX(IF(MIN(ABS(LN(B$4:Z$4/E98)))=ABS(LN(B$4:Z$4/E98)),B$4:Z$4,-9999))</f>
        <v>100</v>
      </c>
      <c r="H98" s="215">
        <f t="shared" si="31"/>
        <v>9.9999999999999995E-7</v>
      </c>
      <c r="I98" s="226">
        <f t="shared" si="32"/>
        <v>0</v>
      </c>
      <c r="K98" s="171" cm="1">
        <f t="array" ref="K98">MAX(IF(MIN(ABS(LN(B$6:GL$6/E98)))=ABS(LN(B$6:GL$6/E98)),B$6:GL$6,-9999))</f>
        <v>100</v>
      </c>
      <c r="L98" s="215">
        <f t="shared" si="25"/>
        <v>9.9999999999999995E-7</v>
      </c>
      <c r="M98" s="226">
        <f t="shared" si="26"/>
        <v>0</v>
      </c>
      <c r="O98" s="172">
        <f t="shared" si="27"/>
        <v>9.9999999999999995E-7</v>
      </c>
      <c r="P98" s="173">
        <f t="shared" si="33"/>
        <v>9.9999999999999995E-7</v>
      </c>
      <c r="Q98" s="191">
        <f t="shared" si="34"/>
        <v>0</v>
      </c>
      <c r="S98" s="197"/>
      <c r="T98" s="193">
        <f t="shared" si="35"/>
        <v>-6</v>
      </c>
      <c r="U98" s="193">
        <f t="shared" si="36"/>
        <v>1</v>
      </c>
      <c r="V98" s="193">
        <f t="shared" si="28"/>
        <v>0</v>
      </c>
      <c r="W98" s="194" t="str">
        <f t="shared" si="29"/>
        <v>1.00</v>
      </c>
      <c r="X98" s="195" t="str">
        <f t="shared" si="37"/>
        <v>u</v>
      </c>
      <c r="Y98" s="196" t="str">
        <f t="shared" si="38"/>
        <v>1.00u</v>
      </c>
    </row>
    <row r="99" spans="1:25" x14ac:dyDescent="0.25">
      <c r="A99" s="159">
        <f>'Задание и расчет'!O222</f>
        <v>0</v>
      </c>
      <c r="B99" s="225">
        <v>88</v>
      </c>
      <c r="C99" s="169">
        <f t="shared" si="30"/>
        <v>9.9999999999999995E-7</v>
      </c>
      <c r="D99" s="170">
        <f t="shared" si="23"/>
        <v>100000000</v>
      </c>
      <c r="E99" s="170">
        <f t="shared" si="24"/>
        <v>100</v>
      </c>
      <c r="G99" s="171" cm="1">
        <f t="array" ref="G99">MAX(IF(MIN(ABS(LN(B$4:Z$4/E99)))=ABS(LN(B$4:Z$4/E99)),B$4:Z$4,-9999))</f>
        <v>100</v>
      </c>
      <c r="H99" s="215">
        <f t="shared" si="31"/>
        <v>9.9999999999999995E-7</v>
      </c>
      <c r="I99" s="226">
        <f t="shared" si="32"/>
        <v>0</v>
      </c>
      <c r="K99" s="171" cm="1">
        <f t="array" ref="K99">MAX(IF(MIN(ABS(LN(B$6:GL$6/E99)))=ABS(LN(B$6:GL$6/E99)),B$6:GL$6,-9999))</f>
        <v>100</v>
      </c>
      <c r="L99" s="215">
        <f t="shared" si="25"/>
        <v>9.9999999999999995E-7</v>
      </c>
      <c r="M99" s="226">
        <f t="shared" si="26"/>
        <v>0</v>
      </c>
      <c r="O99" s="172">
        <f t="shared" si="27"/>
        <v>9.9999999999999995E-7</v>
      </c>
      <c r="P99" s="173">
        <f t="shared" si="33"/>
        <v>9.9999999999999995E-7</v>
      </c>
      <c r="Q99" s="191">
        <f t="shared" si="34"/>
        <v>0</v>
      </c>
      <c r="S99" s="197"/>
      <c r="T99" s="193">
        <f t="shared" si="35"/>
        <v>-6</v>
      </c>
      <c r="U99" s="193">
        <f t="shared" si="36"/>
        <v>1</v>
      </c>
      <c r="V99" s="193">
        <f t="shared" si="28"/>
        <v>0</v>
      </c>
      <c r="W99" s="194" t="str">
        <f t="shared" si="29"/>
        <v>1.00</v>
      </c>
      <c r="X99" s="195" t="str">
        <f t="shared" si="37"/>
        <v>u</v>
      </c>
      <c r="Y99" s="196" t="str">
        <f t="shared" si="38"/>
        <v>1.00u</v>
      </c>
    </row>
    <row r="100" spans="1:25" x14ac:dyDescent="0.25">
      <c r="A100" s="159">
        <f>'Задание и расчет'!O223</f>
        <v>0</v>
      </c>
      <c r="B100" s="225">
        <v>89</v>
      </c>
      <c r="C100" s="169">
        <f t="shared" si="30"/>
        <v>9.9999999999999995E-7</v>
      </c>
      <c r="D100" s="170">
        <f t="shared" si="23"/>
        <v>100000000</v>
      </c>
      <c r="E100" s="170">
        <f t="shared" si="24"/>
        <v>100</v>
      </c>
      <c r="G100" s="171" cm="1">
        <f t="array" ref="G100">MAX(IF(MIN(ABS(LN(B$4:Z$4/E100)))=ABS(LN(B$4:Z$4/E100)),B$4:Z$4,-9999))</f>
        <v>100</v>
      </c>
      <c r="H100" s="215">
        <f t="shared" si="31"/>
        <v>9.9999999999999995E-7</v>
      </c>
      <c r="I100" s="226">
        <f t="shared" si="32"/>
        <v>0</v>
      </c>
      <c r="K100" s="171" cm="1">
        <f t="array" ref="K100">MAX(IF(MIN(ABS(LN(B$6:GL$6/E100)))=ABS(LN(B$6:GL$6/E100)),B$6:GL$6,-9999))</f>
        <v>100</v>
      </c>
      <c r="L100" s="215">
        <f t="shared" si="25"/>
        <v>9.9999999999999995E-7</v>
      </c>
      <c r="M100" s="226">
        <f t="shared" si="26"/>
        <v>0</v>
      </c>
      <c r="O100" s="172">
        <f t="shared" si="27"/>
        <v>9.9999999999999995E-7</v>
      </c>
      <c r="P100" s="173">
        <f t="shared" si="33"/>
        <v>9.9999999999999995E-7</v>
      </c>
      <c r="Q100" s="191">
        <f t="shared" si="34"/>
        <v>0</v>
      </c>
      <c r="S100" s="197"/>
      <c r="T100" s="193">
        <f t="shared" si="35"/>
        <v>-6</v>
      </c>
      <c r="U100" s="193">
        <f t="shared" si="36"/>
        <v>1</v>
      </c>
      <c r="V100" s="193">
        <f t="shared" si="28"/>
        <v>0</v>
      </c>
      <c r="W100" s="194" t="str">
        <f t="shared" si="29"/>
        <v>1.00</v>
      </c>
      <c r="X100" s="195" t="str">
        <f t="shared" si="37"/>
        <v>u</v>
      </c>
      <c r="Y100" s="196" t="str">
        <f t="shared" si="38"/>
        <v>1.00u</v>
      </c>
    </row>
    <row r="101" spans="1:25" x14ac:dyDescent="0.25">
      <c r="A101" s="159">
        <f>'Задание и расчет'!O224</f>
        <v>0</v>
      </c>
      <c r="B101" s="225">
        <v>90</v>
      </c>
      <c r="C101" s="169">
        <f t="shared" si="30"/>
        <v>9.9999999999999995E-7</v>
      </c>
      <c r="D101" s="170">
        <f t="shared" si="23"/>
        <v>100000000</v>
      </c>
      <c r="E101" s="170">
        <f t="shared" si="24"/>
        <v>100</v>
      </c>
      <c r="G101" s="171" cm="1">
        <f t="array" ref="G101">MAX(IF(MIN(ABS(LN(B$4:Z$4/E101)))=ABS(LN(B$4:Z$4/E101)),B$4:Z$4,-9999))</f>
        <v>100</v>
      </c>
      <c r="H101" s="215">
        <f t="shared" si="31"/>
        <v>9.9999999999999995E-7</v>
      </c>
      <c r="I101" s="226">
        <f t="shared" si="32"/>
        <v>0</v>
      </c>
      <c r="K101" s="171" cm="1">
        <f t="array" ref="K101">MAX(IF(MIN(ABS(LN(B$6:GL$6/E101)))=ABS(LN(B$6:GL$6/E101)),B$6:GL$6,-9999))</f>
        <v>100</v>
      </c>
      <c r="L101" s="215">
        <f t="shared" si="25"/>
        <v>9.9999999999999995E-7</v>
      </c>
      <c r="M101" s="226">
        <f t="shared" si="26"/>
        <v>0</v>
      </c>
      <c r="O101" s="172">
        <f t="shared" si="27"/>
        <v>9.9999999999999995E-7</v>
      </c>
      <c r="P101" s="173">
        <f t="shared" si="33"/>
        <v>9.9999999999999995E-7</v>
      </c>
      <c r="Q101" s="191">
        <f t="shared" si="34"/>
        <v>0</v>
      </c>
      <c r="S101" s="197"/>
      <c r="T101" s="193">
        <f t="shared" si="35"/>
        <v>-6</v>
      </c>
      <c r="U101" s="193">
        <f t="shared" si="36"/>
        <v>1</v>
      </c>
      <c r="V101" s="193">
        <f t="shared" si="28"/>
        <v>0</v>
      </c>
      <c r="W101" s="194" t="str">
        <f t="shared" si="29"/>
        <v>1.00</v>
      </c>
      <c r="X101" s="195" t="str">
        <f t="shared" si="37"/>
        <v>u</v>
      </c>
      <c r="Y101" s="196" t="str">
        <f t="shared" si="38"/>
        <v>1.00u</v>
      </c>
    </row>
    <row r="102" spans="1:25" x14ac:dyDescent="0.25">
      <c r="A102" s="159">
        <f>'Задание и расчет'!O225</f>
        <v>0</v>
      </c>
      <c r="B102" s="225">
        <v>91</v>
      </c>
      <c r="C102" s="169">
        <f t="shared" si="30"/>
        <v>9.9999999999999995E-7</v>
      </c>
      <c r="D102" s="170">
        <f t="shared" si="23"/>
        <v>100000000</v>
      </c>
      <c r="E102" s="170">
        <f t="shared" si="24"/>
        <v>100</v>
      </c>
      <c r="G102" s="171" cm="1">
        <f t="array" ref="G102">MAX(IF(MIN(ABS(LN(B$4:Z$4/E102)))=ABS(LN(B$4:Z$4/E102)),B$4:Z$4,-9999))</f>
        <v>100</v>
      </c>
      <c r="H102" s="215">
        <f t="shared" si="31"/>
        <v>9.9999999999999995E-7</v>
      </c>
      <c r="I102" s="226">
        <f t="shared" si="32"/>
        <v>0</v>
      </c>
      <c r="K102" s="171" cm="1">
        <f t="array" ref="K102">MAX(IF(MIN(ABS(LN(B$6:GL$6/E102)))=ABS(LN(B$6:GL$6/E102)),B$6:GL$6,-9999))</f>
        <v>100</v>
      </c>
      <c r="L102" s="215">
        <f t="shared" si="25"/>
        <v>9.9999999999999995E-7</v>
      </c>
      <c r="M102" s="226">
        <f t="shared" si="26"/>
        <v>0</v>
      </c>
      <c r="O102" s="172">
        <f t="shared" si="27"/>
        <v>9.9999999999999995E-7</v>
      </c>
      <c r="P102" s="173">
        <f t="shared" si="33"/>
        <v>9.9999999999999995E-7</v>
      </c>
      <c r="Q102" s="191">
        <f t="shared" si="34"/>
        <v>0</v>
      </c>
      <c r="S102" s="197"/>
      <c r="T102" s="193">
        <f t="shared" si="35"/>
        <v>-6</v>
      </c>
      <c r="U102" s="193">
        <f t="shared" si="36"/>
        <v>1</v>
      </c>
      <c r="V102" s="193">
        <f t="shared" si="28"/>
        <v>0</v>
      </c>
      <c r="W102" s="194" t="str">
        <f t="shared" si="29"/>
        <v>1.00</v>
      </c>
      <c r="X102" s="195" t="str">
        <f t="shared" si="37"/>
        <v>u</v>
      </c>
      <c r="Y102" s="196" t="str">
        <f t="shared" si="38"/>
        <v>1.00u</v>
      </c>
    </row>
    <row r="103" spans="1:25" x14ac:dyDescent="0.25">
      <c r="A103" s="159">
        <f>'Задание и расчет'!O226</f>
        <v>0</v>
      </c>
      <c r="B103" s="225">
        <v>92</v>
      </c>
      <c r="C103" s="169">
        <f t="shared" si="30"/>
        <v>9.9999999999999995E-7</v>
      </c>
      <c r="D103" s="170">
        <f t="shared" si="23"/>
        <v>100000000</v>
      </c>
      <c r="E103" s="170">
        <f t="shared" si="24"/>
        <v>100</v>
      </c>
      <c r="G103" s="171" cm="1">
        <f t="array" ref="G103">MAX(IF(MIN(ABS(LN(B$4:Z$4/E103)))=ABS(LN(B$4:Z$4/E103)),B$4:Z$4,-9999))</f>
        <v>100</v>
      </c>
      <c r="H103" s="215">
        <f t="shared" si="31"/>
        <v>9.9999999999999995E-7</v>
      </c>
      <c r="I103" s="226">
        <f t="shared" si="32"/>
        <v>0</v>
      </c>
      <c r="K103" s="171" cm="1">
        <f t="array" ref="K103">MAX(IF(MIN(ABS(LN(B$6:GL$6/E103)))=ABS(LN(B$6:GL$6/E103)),B$6:GL$6,-9999))</f>
        <v>100</v>
      </c>
      <c r="L103" s="215">
        <f t="shared" si="25"/>
        <v>9.9999999999999995E-7</v>
      </c>
      <c r="M103" s="226">
        <f t="shared" si="26"/>
        <v>0</v>
      </c>
      <c r="O103" s="172">
        <f t="shared" si="27"/>
        <v>9.9999999999999995E-7</v>
      </c>
      <c r="P103" s="173">
        <f t="shared" si="33"/>
        <v>9.9999999999999995E-7</v>
      </c>
      <c r="Q103" s="191">
        <f t="shared" si="34"/>
        <v>0</v>
      </c>
      <c r="S103" s="197"/>
      <c r="T103" s="193">
        <f t="shared" si="35"/>
        <v>-6</v>
      </c>
      <c r="U103" s="193">
        <f t="shared" si="36"/>
        <v>1</v>
      </c>
      <c r="V103" s="193">
        <f t="shared" si="28"/>
        <v>0</v>
      </c>
      <c r="W103" s="194" t="str">
        <f t="shared" si="29"/>
        <v>1.00</v>
      </c>
      <c r="X103" s="195" t="str">
        <f t="shared" si="37"/>
        <v>u</v>
      </c>
      <c r="Y103" s="196" t="str">
        <f t="shared" si="38"/>
        <v>1.00u</v>
      </c>
    </row>
    <row r="104" spans="1:25" x14ac:dyDescent="0.25">
      <c r="A104" s="159">
        <f>'Задание и расчет'!O227</f>
        <v>0</v>
      </c>
      <c r="B104" s="225">
        <v>93</v>
      </c>
      <c r="C104" s="169">
        <f t="shared" si="30"/>
        <v>9.9999999999999995E-7</v>
      </c>
      <c r="D104" s="170">
        <f t="shared" si="23"/>
        <v>100000000</v>
      </c>
      <c r="E104" s="170">
        <f t="shared" si="24"/>
        <v>100</v>
      </c>
      <c r="G104" s="171" cm="1">
        <f t="array" ref="G104">MAX(IF(MIN(ABS(LN(B$4:Z$4/E104)))=ABS(LN(B$4:Z$4/E104)),B$4:Z$4,-9999))</f>
        <v>100</v>
      </c>
      <c r="H104" s="215">
        <f t="shared" si="31"/>
        <v>9.9999999999999995E-7</v>
      </c>
      <c r="I104" s="226">
        <f t="shared" si="32"/>
        <v>0</v>
      </c>
      <c r="K104" s="171" cm="1">
        <f t="array" ref="K104">MAX(IF(MIN(ABS(LN(B$6:GL$6/E104)))=ABS(LN(B$6:GL$6/E104)),B$6:GL$6,-9999))</f>
        <v>100</v>
      </c>
      <c r="L104" s="215">
        <f t="shared" si="25"/>
        <v>9.9999999999999995E-7</v>
      </c>
      <c r="M104" s="226">
        <f t="shared" si="26"/>
        <v>0</v>
      </c>
      <c r="O104" s="172">
        <f t="shared" si="27"/>
        <v>9.9999999999999995E-7</v>
      </c>
      <c r="P104" s="173">
        <f t="shared" si="33"/>
        <v>9.9999999999999995E-7</v>
      </c>
      <c r="Q104" s="191">
        <f t="shared" si="34"/>
        <v>0</v>
      </c>
      <c r="S104" s="197"/>
      <c r="T104" s="193">
        <f t="shared" si="35"/>
        <v>-6</v>
      </c>
      <c r="U104" s="193">
        <f t="shared" si="36"/>
        <v>1</v>
      </c>
      <c r="V104" s="193">
        <f t="shared" si="28"/>
        <v>0</v>
      </c>
      <c r="W104" s="194" t="str">
        <f t="shared" si="29"/>
        <v>1.00</v>
      </c>
      <c r="X104" s="195" t="str">
        <f t="shared" si="37"/>
        <v>u</v>
      </c>
      <c r="Y104" s="196" t="str">
        <f t="shared" si="38"/>
        <v>1.00u</v>
      </c>
    </row>
    <row r="105" spans="1:25" x14ac:dyDescent="0.25">
      <c r="A105" s="159">
        <f>'Задание и расчет'!O228</f>
        <v>0</v>
      </c>
      <c r="B105" s="225">
        <v>94</v>
      </c>
      <c r="C105" s="169">
        <f t="shared" si="30"/>
        <v>9.9999999999999995E-7</v>
      </c>
      <c r="D105" s="170">
        <f t="shared" si="23"/>
        <v>100000000</v>
      </c>
      <c r="E105" s="170">
        <f t="shared" si="24"/>
        <v>100</v>
      </c>
      <c r="G105" s="171" cm="1">
        <f t="array" ref="G105">MAX(IF(MIN(ABS(LN(B$4:Z$4/E105)))=ABS(LN(B$4:Z$4/E105)),B$4:Z$4,-9999))</f>
        <v>100</v>
      </c>
      <c r="H105" s="215">
        <f t="shared" si="31"/>
        <v>9.9999999999999995E-7</v>
      </c>
      <c r="I105" s="226">
        <f t="shared" si="32"/>
        <v>0</v>
      </c>
      <c r="K105" s="171" cm="1">
        <f t="array" ref="K105">MAX(IF(MIN(ABS(LN(B$6:GL$6/E105)))=ABS(LN(B$6:GL$6/E105)),B$6:GL$6,-9999))</f>
        <v>100</v>
      </c>
      <c r="L105" s="215">
        <f t="shared" si="25"/>
        <v>9.9999999999999995E-7</v>
      </c>
      <c r="M105" s="226">
        <f t="shared" si="26"/>
        <v>0</v>
      </c>
      <c r="O105" s="172">
        <f t="shared" si="27"/>
        <v>9.9999999999999995E-7</v>
      </c>
      <c r="P105" s="173">
        <f t="shared" si="33"/>
        <v>9.9999999999999995E-7</v>
      </c>
      <c r="Q105" s="191">
        <f t="shared" si="34"/>
        <v>0</v>
      </c>
      <c r="S105" s="197"/>
      <c r="T105" s="193">
        <f t="shared" si="35"/>
        <v>-6</v>
      </c>
      <c r="U105" s="193">
        <f t="shared" si="36"/>
        <v>1</v>
      </c>
      <c r="V105" s="193">
        <f t="shared" si="28"/>
        <v>0</v>
      </c>
      <c r="W105" s="194" t="str">
        <f t="shared" si="29"/>
        <v>1.00</v>
      </c>
      <c r="X105" s="195" t="str">
        <f t="shared" si="37"/>
        <v>u</v>
      </c>
      <c r="Y105" s="196" t="str">
        <f t="shared" si="38"/>
        <v>1.00u</v>
      </c>
    </row>
    <row r="106" spans="1:25" x14ac:dyDescent="0.25">
      <c r="A106" s="159">
        <f>'Задание и расчет'!O229</f>
        <v>0</v>
      </c>
      <c r="B106" s="225">
        <v>95</v>
      </c>
      <c r="C106" s="169">
        <f t="shared" si="30"/>
        <v>9.9999999999999995E-7</v>
      </c>
      <c r="D106" s="170">
        <f t="shared" si="23"/>
        <v>100000000</v>
      </c>
      <c r="E106" s="170">
        <f t="shared" si="24"/>
        <v>100</v>
      </c>
      <c r="G106" s="171" cm="1">
        <f t="array" ref="G106">MAX(IF(MIN(ABS(LN(B$4:Z$4/E106)))=ABS(LN(B$4:Z$4/E106)),B$4:Z$4,-9999))</f>
        <v>100</v>
      </c>
      <c r="H106" s="215">
        <f t="shared" si="31"/>
        <v>9.9999999999999995E-7</v>
      </c>
      <c r="I106" s="226">
        <f t="shared" si="32"/>
        <v>0</v>
      </c>
      <c r="K106" s="171" cm="1">
        <f t="array" ref="K106">MAX(IF(MIN(ABS(LN(B$6:GL$6/E106)))=ABS(LN(B$6:GL$6/E106)),B$6:GL$6,-9999))</f>
        <v>100</v>
      </c>
      <c r="L106" s="215">
        <f t="shared" si="25"/>
        <v>9.9999999999999995E-7</v>
      </c>
      <c r="M106" s="226">
        <f t="shared" si="26"/>
        <v>0</v>
      </c>
      <c r="O106" s="172">
        <f t="shared" si="27"/>
        <v>9.9999999999999995E-7</v>
      </c>
      <c r="P106" s="173">
        <f t="shared" si="33"/>
        <v>9.9999999999999995E-7</v>
      </c>
      <c r="Q106" s="191">
        <f t="shared" si="34"/>
        <v>0</v>
      </c>
      <c r="S106" s="197"/>
      <c r="T106" s="193">
        <f t="shared" si="35"/>
        <v>-6</v>
      </c>
      <c r="U106" s="193">
        <f t="shared" si="36"/>
        <v>1</v>
      </c>
      <c r="V106" s="193">
        <f t="shared" si="28"/>
        <v>0</v>
      </c>
      <c r="W106" s="194" t="str">
        <f t="shared" si="29"/>
        <v>1.00</v>
      </c>
      <c r="X106" s="195" t="str">
        <f t="shared" si="37"/>
        <v>u</v>
      </c>
      <c r="Y106" s="196" t="str">
        <f t="shared" si="38"/>
        <v>1.00u</v>
      </c>
    </row>
    <row r="107" spans="1:25" x14ac:dyDescent="0.25">
      <c r="A107" s="159">
        <f>'Задание и расчет'!O230</f>
        <v>0</v>
      </c>
      <c r="B107" s="225">
        <v>96</v>
      </c>
      <c r="C107" s="169">
        <f t="shared" si="30"/>
        <v>9.9999999999999995E-7</v>
      </c>
      <c r="D107" s="170">
        <f t="shared" si="23"/>
        <v>100000000</v>
      </c>
      <c r="E107" s="170">
        <f t="shared" si="24"/>
        <v>100</v>
      </c>
      <c r="G107" s="171" cm="1">
        <f t="array" ref="G107">MAX(IF(MIN(ABS(LN(B$4:Z$4/E107)))=ABS(LN(B$4:Z$4/E107)),B$4:Z$4,-9999))</f>
        <v>100</v>
      </c>
      <c r="H107" s="215">
        <f t="shared" si="31"/>
        <v>9.9999999999999995E-7</v>
      </c>
      <c r="I107" s="226">
        <f t="shared" si="32"/>
        <v>0</v>
      </c>
      <c r="K107" s="171" cm="1">
        <f t="array" ref="K107">MAX(IF(MIN(ABS(LN(B$6:GL$6/E107)))=ABS(LN(B$6:GL$6/E107)),B$6:GL$6,-9999))</f>
        <v>100</v>
      </c>
      <c r="L107" s="215">
        <f t="shared" si="25"/>
        <v>9.9999999999999995E-7</v>
      </c>
      <c r="M107" s="226">
        <f t="shared" si="26"/>
        <v>0</v>
      </c>
      <c r="O107" s="172">
        <f t="shared" si="27"/>
        <v>9.9999999999999995E-7</v>
      </c>
      <c r="P107" s="173">
        <f t="shared" si="33"/>
        <v>9.9999999999999995E-7</v>
      </c>
      <c r="Q107" s="191">
        <f t="shared" si="34"/>
        <v>0</v>
      </c>
      <c r="S107" s="197"/>
      <c r="T107" s="193">
        <f t="shared" si="35"/>
        <v>-6</v>
      </c>
      <c r="U107" s="193">
        <f t="shared" si="36"/>
        <v>1</v>
      </c>
      <c r="V107" s="193">
        <f t="shared" si="28"/>
        <v>0</v>
      </c>
      <c r="W107" s="194" t="str">
        <f t="shared" si="29"/>
        <v>1.00</v>
      </c>
      <c r="X107" s="195" t="str">
        <f t="shared" si="37"/>
        <v>u</v>
      </c>
      <c r="Y107" s="196" t="str">
        <f t="shared" si="38"/>
        <v>1.00u</v>
      </c>
    </row>
    <row r="108" spans="1:25" x14ac:dyDescent="0.25">
      <c r="A108" s="159">
        <f>'Задание и расчет'!O231</f>
        <v>0</v>
      </c>
      <c r="B108" s="225">
        <v>97</v>
      </c>
      <c r="C108" s="169">
        <f t="shared" si="30"/>
        <v>9.9999999999999995E-7</v>
      </c>
      <c r="D108" s="170">
        <f t="shared" si="23"/>
        <v>100000000</v>
      </c>
      <c r="E108" s="170">
        <f t="shared" si="24"/>
        <v>100</v>
      </c>
      <c r="G108" s="171" cm="1">
        <f t="array" ref="G108">MAX(IF(MIN(ABS(LN(B$4:Z$4/E108)))=ABS(LN(B$4:Z$4/E108)),B$4:Z$4,-9999))</f>
        <v>100</v>
      </c>
      <c r="H108" s="215">
        <f t="shared" si="31"/>
        <v>9.9999999999999995E-7</v>
      </c>
      <c r="I108" s="226">
        <f t="shared" si="32"/>
        <v>0</v>
      </c>
      <c r="K108" s="171" cm="1">
        <f t="array" ref="K108">MAX(IF(MIN(ABS(LN(B$6:GL$6/E108)))=ABS(LN(B$6:GL$6/E108)),B$6:GL$6,-9999))</f>
        <v>100</v>
      </c>
      <c r="L108" s="215">
        <f t="shared" si="25"/>
        <v>9.9999999999999995E-7</v>
      </c>
      <c r="M108" s="226">
        <f t="shared" si="26"/>
        <v>0</v>
      </c>
      <c r="O108" s="172">
        <f t="shared" si="27"/>
        <v>9.9999999999999995E-7</v>
      </c>
      <c r="P108" s="173">
        <f t="shared" si="33"/>
        <v>9.9999999999999995E-7</v>
      </c>
      <c r="Q108" s="191">
        <f t="shared" si="34"/>
        <v>0</v>
      </c>
      <c r="S108" s="197"/>
      <c r="T108" s="193">
        <f t="shared" si="35"/>
        <v>-6</v>
      </c>
      <c r="U108" s="193">
        <f t="shared" si="36"/>
        <v>1</v>
      </c>
      <c r="V108" s="193">
        <f t="shared" si="28"/>
        <v>0</v>
      </c>
      <c r="W108" s="194" t="str">
        <f t="shared" si="29"/>
        <v>1.00</v>
      </c>
      <c r="X108" s="195" t="str">
        <f t="shared" si="37"/>
        <v>u</v>
      </c>
      <c r="Y108" s="196" t="str">
        <f t="shared" si="38"/>
        <v>1.00u</v>
      </c>
    </row>
    <row r="109" spans="1:25" x14ac:dyDescent="0.25">
      <c r="A109" s="159">
        <f>'Задание и расчет'!O232</f>
        <v>0</v>
      </c>
      <c r="B109" s="225">
        <v>98</v>
      </c>
      <c r="C109" s="169">
        <f t="shared" si="30"/>
        <v>9.9999999999999995E-7</v>
      </c>
      <c r="D109" s="170">
        <f t="shared" si="23"/>
        <v>100000000</v>
      </c>
      <c r="E109" s="170">
        <f t="shared" si="24"/>
        <v>100</v>
      </c>
      <c r="G109" s="171" cm="1">
        <f t="array" ref="G109">MAX(IF(MIN(ABS(LN(B$4:Z$4/E109)))=ABS(LN(B$4:Z$4/E109)),B$4:Z$4,-9999))</f>
        <v>100</v>
      </c>
      <c r="H109" s="215">
        <f t="shared" si="31"/>
        <v>9.9999999999999995E-7</v>
      </c>
      <c r="I109" s="226">
        <f t="shared" si="32"/>
        <v>0</v>
      </c>
      <c r="K109" s="171" cm="1">
        <f t="array" ref="K109">MAX(IF(MIN(ABS(LN(B$6:GL$6/E109)))=ABS(LN(B$6:GL$6/E109)),B$6:GL$6,-9999))</f>
        <v>100</v>
      </c>
      <c r="L109" s="215">
        <f t="shared" si="25"/>
        <v>9.9999999999999995E-7</v>
      </c>
      <c r="M109" s="226">
        <f t="shared" si="26"/>
        <v>0</v>
      </c>
      <c r="O109" s="172">
        <f t="shared" si="27"/>
        <v>9.9999999999999995E-7</v>
      </c>
      <c r="P109" s="173">
        <f t="shared" si="33"/>
        <v>9.9999999999999995E-7</v>
      </c>
      <c r="Q109" s="191">
        <f t="shared" si="34"/>
        <v>0</v>
      </c>
      <c r="S109" s="197"/>
      <c r="T109" s="193">
        <f t="shared" si="35"/>
        <v>-6</v>
      </c>
      <c r="U109" s="193">
        <f t="shared" si="36"/>
        <v>1</v>
      </c>
      <c r="V109" s="193">
        <f t="shared" si="28"/>
        <v>0</v>
      </c>
      <c r="W109" s="194" t="str">
        <f t="shared" si="29"/>
        <v>1.00</v>
      </c>
      <c r="X109" s="195" t="str">
        <f t="shared" si="37"/>
        <v>u</v>
      </c>
      <c r="Y109" s="196" t="str">
        <f t="shared" si="38"/>
        <v>1.00u</v>
      </c>
    </row>
    <row r="110" spans="1:25" x14ac:dyDescent="0.25">
      <c r="A110" s="159">
        <f>'Задание и расчет'!O233</f>
        <v>0</v>
      </c>
      <c r="B110" s="225">
        <v>99</v>
      </c>
      <c r="C110" s="169">
        <f t="shared" si="30"/>
        <v>9.9999999999999995E-7</v>
      </c>
      <c r="D110" s="170">
        <f t="shared" si="23"/>
        <v>100000000</v>
      </c>
      <c r="E110" s="170">
        <f t="shared" si="24"/>
        <v>100</v>
      </c>
      <c r="G110" s="171" cm="1">
        <f t="array" ref="G110">MAX(IF(MIN(ABS(LN(B$4:Z$4/E110)))=ABS(LN(B$4:Z$4/E110)),B$4:Z$4,-9999))</f>
        <v>100</v>
      </c>
      <c r="H110" s="215">
        <f t="shared" si="31"/>
        <v>9.9999999999999995E-7</v>
      </c>
      <c r="I110" s="226">
        <f t="shared" si="32"/>
        <v>0</v>
      </c>
      <c r="K110" s="171" cm="1">
        <f t="array" ref="K110">MAX(IF(MIN(ABS(LN(B$6:GL$6/E110)))=ABS(LN(B$6:GL$6/E110)),B$6:GL$6,-9999))</f>
        <v>100</v>
      </c>
      <c r="L110" s="215">
        <f t="shared" si="25"/>
        <v>9.9999999999999995E-7</v>
      </c>
      <c r="M110" s="226">
        <f t="shared" si="26"/>
        <v>0</v>
      </c>
      <c r="O110" s="172">
        <f t="shared" si="27"/>
        <v>9.9999999999999995E-7</v>
      </c>
      <c r="P110" s="173">
        <f t="shared" si="33"/>
        <v>9.9999999999999995E-7</v>
      </c>
      <c r="Q110" s="191">
        <f t="shared" si="34"/>
        <v>0</v>
      </c>
      <c r="S110" s="197"/>
      <c r="T110" s="193">
        <f t="shared" si="35"/>
        <v>-6</v>
      </c>
      <c r="U110" s="193">
        <f t="shared" si="36"/>
        <v>1</v>
      </c>
      <c r="V110" s="193">
        <f t="shared" si="28"/>
        <v>0</v>
      </c>
      <c r="W110" s="194" t="str">
        <f t="shared" si="29"/>
        <v>1.00</v>
      </c>
      <c r="X110" s="195" t="str">
        <f t="shared" si="37"/>
        <v>u</v>
      </c>
      <c r="Y110" s="196" t="str">
        <f t="shared" si="38"/>
        <v>1.00u</v>
      </c>
    </row>
    <row r="111" spans="1:25" x14ac:dyDescent="0.25">
      <c r="A111" s="159">
        <f>'Задание и расчет'!O234</f>
        <v>0</v>
      </c>
      <c r="B111" s="225">
        <v>100</v>
      </c>
      <c r="C111" s="169">
        <f t="shared" si="30"/>
        <v>9.9999999999999995E-7</v>
      </c>
      <c r="D111" s="170">
        <f t="shared" si="23"/>
        <v>100000000</v>
      </c>
      <c r="E111" s="170">
        <f t="shared" si="24"/>
        <v>100</v>
      </c>
      <c r="G111" s="171" cm="1">
        <f t="array" ref="G111">MAX(IF(MIN(ABS(LN(B$4:Z$4/E111)))=ABS(LN(B$4:Z$4/E111)),B$4:Z$4,-9999))</f>
        <v>100</v>
      </c>
      <c r="H111" s="215">
        <f t="shared" si="31"/>
        <v>9.9999999999999995E-7</v>
      </c>
      <c r="I111" s="226">
        <f t="shared" si="32"/>
        <v>0</v>
      </c>
      <c r="K111" s="171" cm="1">
        <f t="array" ref="K111">MAX(IF(MIN(ABS(LN(B$6:GL$6/E111)))=ABS(LN(B$6:GL$6/E111)),B$6:GL$6,-9999))</f>
        <v>100</v>
      </c>
      <c r="L111" s="215">
        <f t="shared" si="25"/>
        <v>9.9999999999999995E-7</v>
      </c>
      <c r="M111" s="226">
        <f t="shared" si="26"/>
        <v>0</v>
      </c>
      <c r="O111" s="172">
        <f t="shared" si="27"/>
        <v>9.9999999999999995E-7</v>
      </c>
      <c r="P111" s="173">
        <f t="shared" si="33"/>
        <v>9.9999999999999995E-7</v>
      </c>
      <c r="Q111" s="191">
        <f t="shared" si="34"/>
        <v>0</v>
      </c>
      <c r="S111" s="197"/>
      <c r="T111" s="193">
        <f t="shared" si="35"/>
        <v>-6</v>
      </c>
      <c r="U111" s="193">
        <f t="shared" si="36"/>
        <v>1</v>
      </c>
      <c r="V111" s="193">
        <f t="shared" si="28"/>
        <v>0</v>
      </c>
      <c r="W111" s="194" t="str">
        <f t="shared" si="29"/>
        <v>1.00</v>
      </c>
      <c r="X111" s="195" t="str">
        <f t="shared" si="37"/>
        <v>u</v>
      </c>
      <c r="Y111" s="196" t="str">
        <f t="shared" si="38"/>
        <v>1.00u</v>
      </c>
    </row>
    <row r="112" spans="1:25" x14ac:dyDescent="0.25">
      <c r="A112" s="159">
        <v>0</v>
      </c>
      <c r="B112" s="225">
        <v>101</v>
      </c>
      <c r="C112" s="169">
        <f t="shared" si="30"/>
        <v>9.9999999999999995E-7</v>
      </c>
      <c r="D112" s="170">
        <f t="shared" si="23"/>
        <v>100000000</v>
      </c>
      <c r="E112" s="170">
        <f t="shared" si="24"/>
        <v>100</v>
      </c>
      <c r="G112" s="171" cm="1">
        <f t="array" ref="G112">MAX(IF(MIN(ABS(LN(B$4:Z$4/E112)))=ABS(LN(B$4:Z$4/E112)),B$4:Z$4,-9999))</f>
        <v>100</v>
      </c>
      <c r="H112" s="215">
        <f t="shared" si="31"/>
        <v>9.9999999999999995E-7</v>
      </c>
      <c r="I112" s="226">
        <f t="shared" si="32"/>
        <v>0</v>
      </c>
      <c r="K112" s="171" cm="1">
        <f t="array" ref="K112">MAX(IF(MIN(ABS(LN(B$6:GL$6/E112)))=ABS(LN(B$6:GL$6/E112)),B$6:GL$6,-9999))</f>
        <v>100</v>
      </c>
      <c r="L112" s="215">
        <f t="shared" si="25"/>
        <v>9.9999999999999995E-7</v>
      </c>
      <c r="M112" s="226">
        <f t="shared" si="26"/>
        <v>0</v>
      </c>
      <c r="O112" s="172">
        <f t="shared" si="27"/>
        <v>9.9999999999999995E-7</v>
      </c>
      <c r="P112" s="173">
        <f t="shared" si="33"/>
        <v>9.9999999999999995E-7</v>
      </c>
      <c r="Q112" s="191">
        <f t="shared" si="34"/>
        <v>0</v>
      </c>
      <c r="S112" s="197"/>
      <c r="T112" s="193">
        <f t="shared" si="35"/>
        <v>-6</v>
      </c>
      <c r="U112" s="193">
        <f t="shared" si="36"/>
        <v>1</v>
      </c>
      <c r="V112" s="193">
        <f t="shared" si="28"/>
        <v>0</v>
      </c>
      <c r="W112" s="194" t="str">
        <f t="shared" si="29"/>
        <v>1.00</v>
      </c>
      <c r="X112" s="195" t="str">
        <f t="shared" si="37"/>
        <v>u</v>
      </c>
      <c r="Y112" s="196" t="str">
        <f t="shared" si="38"/>
        <v>1.00u</v>
      </c>
    </row>
    <row r="113" spans="1:25" x14ac:dyDescent="0.25">
      <c r="A113" s="159">
        <v>0</v>
      </c>
      <c r="B113" s="225">
        <v>102</v>
      </c>
      <c r="C113" s="169">
        <f t="shared" si="30"/>
        <v>9.9999999999999995E-7</v>
      </c>
      <c r="D113" s="170">
        <f t="shared" si="23"/>
        <v>100000000</v>
      </c>
      <c r="E113" s="170">
        <f t="shared" si="24"/>
        <v>100</v>
      </c>
      <c r="G113" s="171" cm="1">
        <f t="array" ref="G113">MAX(IF(MIN(ABS(LN(B$4:Z$4/E113)))=ABS(LN(B$4:Z$4/E113)),B$4:Z$4,-9999))</f>
        <v>100</v>
      </c>
      <c r="H113" s="215">
        <f t="shared" si="31"/>
        <v>9.9999999999999995E-7</v>
      </c>
      <c r="I113" s="226">
        <f t="shared" si="32"/>
        <v>0</v>
      </c>
      <c r="K113" s="171" cm="1">
        <f t="array" ref="K113">MAX(IF(MIN(ABS(LN(B$6:GL$6/E113)))=ABS(LN(B$6:GL$6/E113)),B$6:GL$6,-9999))</f>
        <v>100</v>
      </c>
      <c r="L113" s="215">
        <f t="shared" si="25"/>
        <v>9.9999999999999995E-7</v>
      </c>
      <c r="M113" s="226">
        <f t="shared" si="26"/>
        <v>0</v>
      </c>
      <c r="O113" s="172">
        <f t="shared" si="27"/>
        <v>9.9999999999999995E-7</v>
      </c>
      <c r="P113" s="173">
        <f t="shared" si="33"/>
        <v>9.9999999999999995E-7</v>
      </c>
      <c r="Q113" s="191">
        <f t="shared" si="34"/>
        <v>0</v>
      </c>
      <c r="S113" s="197"/>
      <c r="T113" s="193">
        <f t="shared" si="35"/>
        <v>-6</v>
      </c>
      <c r="U113" s="193">
        <f t="shared" si="36"/>
        <v>1</v>
      </c>
      <c r="V113" s="193">
        <f t="shared" si="28"/>
        <v>0</v>
      </c>
      <c r="W113" s="194" t="str">
        <f t="shared" si="29"/>
        <v>1.00</v>
      </c>
      <c r="X113" s="195" t="str">
        <f t="shared" si="37"/>
        <v>u</v>
      </c>
      <c r="Y113" s="196" t="str">
        <f t="shared" si="38"/>
        <v>1.00u</v>
      </c>
    </row>
    <row r="114" spans="1:25" x14ac:dyDescent="0.25">
      <c r="A114" s="159">
        <v>0</v>
      </c>
      <c r="B114" s="225">
        <v>103</v>
      </c>
      <c r="C114" s="169">
        <f t="shared" si="30"/>
        <v>9.9999999999999995E-7</v>
      </c>
      <c r="D114" s="170">
        <f t="shared" si="23"/>
        <v>100000000</v>
      </c>
      <c r="E114" s="170">
        <f t="shared" si="24"/>
        <v>100</v>
      </c>
      <c r="G114" s="171" cm="1">
        <f t="array" ref="G114">MAX(IF(MIN(ABS(LN(B$4:Z$4/E114)))=ABS(LN(B$4:Z$4/E114)),B$4:Z$4,-9999))</f>
        <v>100</v>
      </c>
      <c r="H114" s="215">
        <f t="shared" si="31"/>
        <v>9.9999999999999995E-7</v>
      </c>
      <c r="I114" s="226">
        <f t="shared" si="32"/>
        <v>0</v>
      </c>
      <c r="K114" s="171" cm="1">
        <f t="array" ref="K114">MAX(IF(MIN(ABS(LN(B$6:GL$6/E114)))=ABS(LN(B$6:GL$6/E114)),B$6:GL$6,-9999))</f>
        <v>100</v>
      </c>
      <c r="L114" s="215">
        <f t="shared" si="25"/>
        <v>9.9999999999999995E-7</v>
      </c>
      <c r="M114" s="226">
        <f t="shared" si="26"/>
        <v>0</v>
      </c>
      <c r="O114" s="172">
        <f t="shared" si="27"/>
        <v>9.9999999999999995E-7</v>
      </c>
      <c r="P114" s="173">
        <f t="shared" si="33"/>
        <v>9.9999999999999995E-7</v>
      </c>
      <c r="Q114" s="191">
        <f t="shared" si="34"/>
        <v>0</v>
      </c>
      <c r="S114" s="197"/>
      <c r="T114" s="193">
        <f t="shared" si="35"/>
        <v>-6</v>
      </c>
      <c r="U114" s="193">
        <f t="shared" si="36"/>
        <v>1</v>
      </c>
      <c r="V114" s="193">
        <f t="shared" si="28"/>
        <v>0</v>
      </c>
      <c r="W114" s="194" t="str">
        <f t="shared" si="29"/>
        <v>1.00</v>
      </c>
      <c r="X114" s="195" t="str">
        <f t="shared" si="37"/>
        <v>u</v>
      </c>
      <c r="Y114" s="196" t="str">
        <f t="shared" si="38"/>
        <v>1.00u</v>
      </c>
    </row>
    <row r="115" spans="1:25" x14ac:dyDescent="0.25">
      <c r="A115" s="159">
        <v>0</v>
      </c>
      <c r="B115" s="225">
        <v>104</v>
      </c>
      <c r="C115" s="169">
        <f t="shared" si="30"/>
        <v>9.9999999999999995E-7</v>
      </c>
      <c r="D115" s="170">
        <f t="shared" si="23"/>
        <v>100000000</v>
      </c>
      <c r="E115" s="170">
        <f t="shared" si="24"/>
        <v>100</v>
      </c>
      <c r="G115" s="171" cm="1">
        <f t="array" ref="G115">MAX(IF(MIN(ABS(LN(B$4:Z$4/E115)))=ABS(LN(B$4:Z$4/E115)),B$4:Z$4,-9999))</f>
        <v>100</v>
      </c>
      <c r="H115" s="215">
        <f t="shared" si="31"/>
        <v>9.9999999999999995E-7</v>
      </c>
      <c r="I115" s="226">
        <f t="shared" si="32"/>
        <v>0</v>
      </c>
      <c r="K115" s="171" cm="1">
        <f t="array" ref="K115">MAX(IF(MIN(ABS(LN(B$6:GL$6/E115)))=ABS(LN(B$6:GL$6/E115)),B$6:GL$6,-9999))</f>
        <v>100</v>
      </c>
      <c r="L115" s="215">
        <f t="shared" si="25"/>
        <v>9.9999999999999995E-7</v>
      </c>
      <c r="M115" s="226">
        <f t="shared" si="26"/>
        <v>0</v>
      </c>
      <c r="O115" s="172">
        <f t="shared" si="27"/>
        <v>9.9999999999999995E-7</v>
      </c>
      <c r="P115" s="173">
        <f t="shared" si="33"/>
        <v>9.9999999999999995E-7</v>
      </c>
      <c r="Q115" s="191">
        <f t="shared" si="34"/>
        <v>0</v>
      </c>
      <c r="S115" s="197"/>
      <c r="T115" s="193">
        <f t="shared" si="35"/>
        <v>-6</v>
      </c>
      <c r="U115" s="193">
        <f t="shared" si="36"/>
        <v>1</v>
      </c>
      <c r="V115" s="193">
        <f t="shared" si="28"/>
        <v>0</v>
      </c>
      <c r="W115" s="194" t="str">
        <f t="shared" si="29"/>
        <v>1.00</v>
      </c>
      <c r="X115" s="195" t="str">
        <f t="shared" si="37"/>
        <v>u</v>
      </c>
      <c r="Y115" s="196" t="str">
        <f t="shared" si="38"/>
        <v>1.00u</v>
      </c>
    </row>
    <row r="116" spans="1:25" x14ac:dyDescent="0.25">
      <c r="A116" s="159">
        <v>0</v>
      </c>
      <c r="B116" s="225">
        <v>105</v>
      </c>
      <c r="C116" s="169">
        <f t="shared" si="30"/>
        <v>9.9999999999999995E-7</v>
      </c>
      <c r="D116" s="170">
        <f t="shared" si="23"/>
        <v>100000000</v>
      </c>
      <c r="E116" s="170">
        <f t="shared" si="24"/>
        <v>100</v>
      </c>
      <c r="G116" s="171" cm="1">
        <f t="array" ref="G116">MAX(IF(MIN(ABS(LN(B$4:Z$4/E116)))=ABS(LN(B$4:Z$4/E116)),B$4:Z$4,-9999))</f>
        <v>100</v>
      </c>
      <c r="H116" s="215">
        <f t="shared" si="31"/>
        <v>9.9999999999999995E-7</v>
      </c>
      <c r="I116" s="226">
        <f t="shared" si="32"/>
        <v>0</v>
      </c>
      <c r="K116" s="171" cm="1">
        <f t="array" ref="K116">MAX(IF(MIN(ABS(LN(B$6:GL$6/E116)))=ABS(LN(B$6:GL$6/E116)),B$6:GL$6,-9999))</f>
        <v>100</v>
      </c>
      <c r="L116" s="215">
        <f t="shared" si="25"/>
        <v>9.9999999999999995E-7</v>
      </c>
      <c r="M116" s="226">
        <f t="shared" si="26"/>
        <v>0</v>
      </c>
      <c r="O116" s="172">
        <f t="shared" si="27"/>
        <v>9.9999999999999995E-7</v>
      </c>
      <c r="P116" s="173">
        <f t="shared" si="33"/>
        <v>9.9999999999999995E-7</v>
      </c>
      <c r="Q116" s="191">
        <f t="shared" si="34"/>
        <v>0</v>
      </c>
      <c r="S116" s="197"/>
      <c r="T116" s="193">
        <f t="shared" si="35"/>
        <v>-6</v>
      </c>
      <c r="U116" s="193">
        <f t="shared" si="36"/>
        <v>1</v>
      </c>
      <c r="V116" s="193">
        <f t="shared" si="28"/>
        <v>0</v>
      </c>
      <c r="W116" s="194" t="str">
        <f t="shared" si="29"/>
        <v>1.00</v>
      </c>
      <c r="X116" s="195" t="str">
        <f t="shared" si="37"/>
        <v>u</v>
      </c>
      <c r="Y116" s="196" t="str">
        <f t="shared" si="38"/>
        <v>1.00u</v>
      </c>
    </row>
  </sheetData>
  <sheetProtection sheet="1" objects="1" scenarios="1"/>
  <conditionalFormatting sqref="B6:GL6">
    <cfRule type="cellIs" dxfId="15" priority="10" stopIfTrue="1" operator="lessThan">
      <formula>3000</formula>
    </cfRule>
  </conditionalFormatting>
  <conditionalFormatting sqref="B4:Z4">
    <cfRule type="cellIs" dxfId="14" priority="11" stopIfTrue="1" operator="lessThan">
      <formula>3000</formula>
    </cfRule>
  </conditionalFormatting>
  <conditionalFormatting sqref="I12">
    <cfRule type="expression" dxfId="13" priority="9">
      <formula>AND($A$7&gt;=48,I12&lt;M12)</formula>
    </cfRule>
  </conditionalFormatting>
  <conditionalFormatting sqref="I13:I116">
    <cfRule type="expression" dxfId="12" priority="8">
      <formula>AND($A$7&gt;=48,I13&lt;M13)</formula>
    </cfRule>
  </conditionalFormatting>
  <conditionalFormatting sqref="Q12">
    <cfRule type="expression" dxfId="11" priority="7">
      <formula>Q12=$R$12</formula>
    </cfRule>
  </conditionalFormatting>
  <conditionalFormatting sqref="Q13:Q116">
    <cfRule type="expression" dxfId="10" priority="6">
      <formula>Q13=$R$12</formula>
    </cfRule>
  </conditionalFormatting>
  <conditionalFormatting sqref="L10:L116">
    <cfRule type="expression" dxfId="9" priority="5">
      <formula>$A$7&lt;48</formula>
    </cfRule>
  </conditionalFormatting>
  <conditionalFormatting sqref="L9">
    <cfRule type="expression" dxfId="8" priority="1">
      <formula>$A$7&lt;48</formula>
    </cfRule>
  </conditionalFormatting>
  <pageMargins left="0.75" right="0.75" top="1" bottom="1" header="0.5" footer="0.5"/>
  <pageSetup paperSize="9" orientation="landscape" horizontalDpi="300" verticalDpi="0" copies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3B98C-39C0-42C8-A0BE-B3136F0CFD26}">
  <dimension ref="A1:GL116"/>
  <sheetViews>
    <sheetView workbookViewId="0">
      <selection activeCell="S10" sqref="S10"/>
    </sheetView>
  </sheetViews>
  <sheetFormatPr defaultRowHeight="13.2" x14ac:dyDescent="0.25"/>
  <cols>
    <col min="1" max="1" width="10" style="151" bestFit="1" customWidth="1"/>
    <col min="2" max="2" width="5.6640625" style="151" customWidth="1"/>
    <col min="3" max="6" width="8.88671875" style="151" hidden="1" customWidth="1"/>
    <col min="7" max="7" width="9.44140625" style="151" hidden="1" customWidth="1"/>
    <col min="8" max="8" width="8.88671875" style="151" customWidth="1"/>
    <col min="9" max="9" width="9.109375" style="151" customWidth="1"/>
    <col min="10" max="11" width="9.109375" style="151" hidden="1" customWidth="1"/>
    <col min="12" max="13" width="9.109375" style="151" customWidth="1"/>
    <col min="14" max="14" width="9.109375" style="151" hidden="1" customWidth="1"/>
    <col min="15" max="16" width="8.88671875" style="151" customWidth="1"/>
    <col min="17" max="19" width="8.88671875" style="151"/>
    <col min="20" max="24" width="8.88671875" style="151" hidden="1" customWidth="1"/>
    <col min="25" max="16384" width="8.88671875" style="151"/>
  </cols>
  <sheetData>
    <row r="1" spans="1:194" ht="17.399999999999999" x14ac:dyDescent="0.3">
      <c r="A1" s="149" t="s">
        <v>152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0"/>
      <c r="AD1" s="150"/>
      <c r="AE1" s="150"/>
      <c r="AF1" s="150"/>
      <c r="AG1" s="150"/>
      <c r="AH1" s="150"/>
      <c r="AI1" s="150"/>
    </row>
    <row r="2" spans="1:194" hidden="1" x14ac:dyDescent="0.25">
      <c r="A2" s="152" t="s">
        <v>153</v>
      </c>
      <c r="B2" s="153">
        <v>0</v>
      </c>
      <c r="C2" s="153">
        <v>1</v>
      </c>
      <c r="D2" s="153">
        <v>2</v>
      </c>
      <c r="E2" s="153">
        <v>3</v>
      </c>
      <c r="F2" s="153">
        <v>4</v>
      </c>
      <c r="G2" s="153">
        <v>5</v>
      </c>
      <c r="H2" s="153">
        <v>6</v>
      </c>
      <c r="I2" s="153">
        <v>7</v>
      </c>
      <c r="J2" s="153">
        <v>8</v>
      </c>
      <c r="K2" s="153">
        <v>9</v>
      </c>
      <c r="L2" s="153">
        <v>10</v>
      </c>
      <c r="M2" s="153">
        <v>11</v>
      </c>
      <c r="N2" s="153">
        <v>12</v>
      </c>
      <c r="O2" s="153">
        <v>13</v>
      </c>
      <c r="P2" s="153">
        <v>14</v>
      </c>
      <c r="Q2" s="153">
        <v>15</v>
      </c>
      <c r="R2" s="153">
        <v>16</v>
      </c>
      <c r="S2" s="153">
        <v>17</v>
      </c>
      <c r="T2" s="153">
        <v>18</v>
      </c>
      <c r="U2" s="153">
        <v>19</v>
      </c>
      <c r="V2" s="153">
        <v>20</v>
      </c>
      <c r="W2" s="153">
        <v>21</v>
      </c>
      <c r="X2" s="153">
        <v>22</v>
      </c>
      <c r="Y2" s="153">
        <v>23</v>
      </c>
      <c r="Z2" s="153">
        <v>24</v>
      </c>
      <c r="AA2" s="153">
        <v>25</v>
      </c>
      <c r="AB2" s="153">
        <v>26</v>
      </c>
      <c r="AC2" s="153">
        <v>27</v>
      </c>
      <c r="AD2" s="153">
        <v>28</v>
      </c>
      <c r="AE2" s="153">
        <v>29</v>
      </c>
      <c r="AF2" s="153">
        <v>30</v>
      </c>
      <c r="AG2" s="153">
        <v>31</v>
      </c>
      <c r="AH2" s="153">
        <v>32</v>
      </c>
      <c r="AI2" s="153">
        <v>33</v>
      </c>
      <c r="AJ2" s="153">
        <v>34</v>
      </c>
      <c r="AK2" s="153">
        <v>35</v>
      </c>
      <c r="AL2" s="153">
        <v>36</v>
      </c>
      <c r="AM2" s="153">
        <v>37</v>
      </c>
      <c r="AN2" s="153">
        <v>38</v>
      </c>
      <c r="AO2" s="153">
        <v>39</v>
      </c>
      <c r="AP2" s="153">
        <v>40</v>
      </c>
      <c r="AQ2" s="153">
        <v>41</v>
      </c>
      <c r="AR2" s="153">
        <v>42</v>
      </c>
      <c r="AS2" s="153">
        <v>43</v>
      </c>
      <c r="AT2" s="153">
        <v>44</v>
      </c>
      <c r="AU2" s="153">
        <v>45</v>
      </c>
      <c r="AV2" s="153">
        <v>46</v>
      </c>
      <c r="AW2" s="153">
        <v>47</v>
      </c>
      <c r="AX2" s="153">
        <v>48</v>
      </c>
      <c r="AY2" s="153">
        <v>49</v>
      </c>
      <c r="AZ2" s="153">
        <v>50</v>
      </c>
      <c r="BA2" s="153">
        <v>51</v>
      </c>
      <c r="BB2" s="153">
        <v>52</v>
      </c>
      <c r="BC2" s="153">
        <v>53</v>
      </c>
      <c r="BD2" s="153">
        <v>54</v>
      </c>
      <c r="BE2" s="153">
        <v>55</v>
      </c>
      <c r="BF2" s="153">
        <v>56</v>
      </c>
      <c r="BG2" s="153">
        <v>57</v>
      </c>
      <c r="BH2" s="153">
        <v>58</v>
      </c>
      <c r="BI2" s="153">
        <v>59</v>
      </c>
      <c r="BJ2" s="153">
        <v>60</v>
      </c>
      <c r="BK2" s="153">
        <v>61</v>
      </c>
      <c r="BL2" s="153">
        <v>62</v>
      </c>
      <c r="BM2" s="153">
        <v>63</v>
      </c>
      <c r="BN2" s="153">
        <v>64</v>
      </c>
      <c r="BO2" s="153">
        <v>65</v>
      </c>
      <c r="BP2" s="153">
        <v>66</v>
      </c>
      <c r="BQ2" s="153">
        <v>67</v>
      </c>
      <c r="BR2" s="153">
        <v>68</v>
      </c>
      <c r="BS2" s="153">
        <v>69</v>
      </c>
      <c r="BT2" s="153">
        <v>70</v>
      </c>
      <c r="BU2" s="153">
        <v>71</v>
      </c>
      <c r="BV2" s="153">
        <v>72</v>
      </c>
      <c r="BW2" s="153">
        <v>73</v>
      </c>
      <c r="BX2" s="153">
        <v>74</v>
      </c>
      <c r="BY2" s="153">
        <v>75</v>
      </c>
      <c r="BZ2" s="153">
        <v>76</v>
      </c>
      <c r="CA2" s="153">
        <v>77</v>
      </c>
      <c r="CB2" s="153">
        <v>78</v>
      </c>
      <c r="CC2" s="153">
        <v>79</v>
      </c>
      <c r="CD2" s="153">
        <v>80</v>
      </c>
      <c r="CE2" s="153">
        <v>81</v>
      </c>
      <c r="CF2" s="153">
        <v>82</v>
      </c>
      <c r="CG2" s="153">
        <v>83</v>
      </c>
      <c r="CH2" s="153">
        <v>84</v>
      </c>
      <c r="CI2" s="153">
        <v>85</v>
      </c>
      <c r="CJ2" s="153">
        <v>86</v>
      </c>
      <c r="CK2" s="153">
        <v>87</v>
      </c>
      <c r="CL2" s="153">
        <v>88</v>
      </c>
      <c r="CM2" s="153">
        <v>89</v>
      </c>
      <c r="CN2" s="153">
        <v>90</v>
      </c>
      <c r="CO2" s="153">
        <v>91</v>
      </c>
      <c r="CP2" s="153">
        <v>92</v>
      </c>
      <c r="CQ2" s="153">
        <v>93</v>
      </c>
      <c r="CR2" s="153">
        <v>94</v>
      </c>
      <c r="CS2" s="153">
        <v>95</v>
      </c>
      <c r="CT2" s="153">
        <v>96</v>
      </c>
      <c r="CU2" s="153">
        <v>97</v>
      </c>
      <c r="CV2" s="153">
        <v>98</v>
      </c>
      <c r="CW2" s="153">
        <v>99</v>
      </c>
      <c r="CX2" s="153">
        <v>100</v>
      </c>
      <c r="CY2" s="153">
        <v>101</v>
      </c>
      <c r="CZ2" s="153">
        <v>102</v>
      </c>
      <c r="DA2" s="153">
        <v>103</v>
      </c>
      <c r="DB2" s="153">
        <v>104</v>
      </c>
      <c r="DC2" s="153">
        <v>105</v>
      </c>
      <c r="DD2" s="153">
        <v>106</v>
      </c>
      <c r="DE2" s="153">
        <v>107</v>
      </c>
      <c r="DF2" s="153">
        <v>108</v>
      </c>
      <c r="DG2" s="153">
        <v>109</v>
      </c>
      <c r="DH2" s="153">
        <v>110</v>
      </c>
      <c r="DI2" s="153">
        <v>111</v>
      </c>
      <c r="DJ2" s="153">
        <v>112</v>
      </c>
      <c r="DK2" s="153">
        <v>113</v>
      </c>
      <c r="DL2" s="153">
        <v>114</v>
      </c>
      <c r="DM2" s="153">
        <v>115</v>
      </c>
      <c r="DN2" s="153">
        <v>116</v>
      </c>
      <c r="DO2" s="153">
        <v>117</v>
      </c>
      <c r="DP2" s="153">
        <v>118</v>
      </c>
      <c r="DQ2" s="153">
        <v>119</v>
      </c>
      <c r="DR2" s="153">
        <v>120</v>
      </c>
      <c r="DS2" s="153">
        <v>121</v>
      </c>
      <c r="DT2" s="153">
        <v>122</v>
      </c>
      <c r="DU2" s="153">
        <v>123</v>
      </c>
      <c r="DV2" s="153">
        <v>124</v>
      </c>
      <c r="DW2" s="153">
        <v>125</v>
      </c>
      <c r="DX2" s="153">
        <v>126</v>
      </c>
      <c r="DY2" s="153">
        <v>127</v>
      </c>
      <c r="DZ2" s="153">
        <v>128</v>
      </c>
      <c r="EA2" s="153">
        <v>129</v>
      </c>
      <c r="EB2" s="153">
        <v>130</v>
      </c>
      <c r="EC2" s="153">
        <v>131</v>
      </c>
      <c r="ED2" s="153">
        <v>132</v>
      </c>
      <c r="EE2" s="153">
        <v>133</v>
      </c>
      <c r="EF2" s="153">
        <v>134</v>
      </c>
      <c r="EG2" s="153">
        <v>135</v>
      </c>
      <c r="EH2" s="153">
        <v>136</v>
      </c>
      <c r="EI2" s="153">
        <v>137</v>
      </c>
      <c r="EJ2" s="153">
        <v>138</v>
      </c>
      <c r="EK2" s="153">
        <v>139</v>
      </c>
      <c r="EL2" s="153">
        <v>140</v>
      </c>
      <c r="EM2" s="153">
        <v>141</v>
      </c>
      <c r="EN2" s="153">
        <v>142</v>
      </c>
      <c r="EO2" s="153">
        <v>143</v>
      </c>
      <c r="EP2" s="153">
        <v>144</v>
      </c>
      <c r="EQ2" s="153">
        <v>145</v>
      </c>
      <c r="ER2" s="153">
        <v>146</v>
      </c>
      <c r="ES2" s="153">
        <v>147</v>
      </c>
      <c r="ET2" s="153">
        <v>148</v>
      </c>
      <c r="EU2" s="153">
        <v>149</v>
      </c>
      <c r="EV2" s="153">
        <v>150</v>
      </c>
      <c r="EW2" s="153">
        <v>151</v>
      </c>
      <c r="EX2" s="153">
        <v>152</v>
      </c>
      <c r="EY2" s="153">
        <v>153</v>
      </c>
      <c r="EZ2" s="153">
        <v>154</v>
      </c>
      <c r="FA2" s="153">
        <v>155</v>
      </c>
      <c r="FB2" s="153">
        <v>156</v>
      </c>
      <c r="FC2" s="153">
        <v>157</v>
      </c>
      <c r="FD2" s="153">
        <v>158</v>
      </c>
      <c r="FE2" s="153">
        <v>159</v>
      </c>
      <c r="FF2" s="153">
        <v>160</v>
      </c>
      <c r="FG2" s="153">
        <v>161</v>
      </c>
      <c r="FH2" s="153">
        <v>162</v>
      </c>
      <c r="FI2" s="153">
        <v>163</v>
      </c>
      <c r="FJ2" s="153">
        <v>164</v>
      </c>
      <c r="FK2" s="153">
        <v>165</v>
      </c>
      <c r="FL2" s="153">
        <v>166</v>
      </c>
      <c r="FM2" s="153">
        <v>167</v>
      </c>
      <c r="FN2" s="153">
        <v>168</v>
      </c>
      <c r="FO2" s="153">
        <v>169</v>
      </c>
      <c r="FP2" s="153">
        <v>170</v>
      </c>
      <c r="FQ2" s="153">
        <v>171</v>
      </c>
      <c r="FR2" s="153">
        <v>172</v>
      </c>
      <c r="FS2" s="153">
        <v>173</v>
      </c>
      <c r="FT2" s="153">
        <v>174</v>
      </c>
      <c r="FU2" s="153">
        <v>175</v>
      </c>
      <c r="FV2" s="153">
        <v>176</v>
      </c>
      <c r="FW2" s="153">
        <v>177</v>
      </c>
      <c r="FX2" s="153">
        <v>178</v>
      </c>
      <c r="FY2" s="153">
        <v>179</v>
      </c>
      <c r="FZ2" s="153">
        <v>180</v>
      </c>
      <c r="GA2" s="153">
        <v>181</v>
      </c>
      <c r="GB2" s="153">
        <v>182</v>
      </c>
      <c r="GC2" s="153">
        <v>183</v>
      </c>
      <c r="GD2" s="153">
        <v>184</v>
      </c>
      <c r="GE2" s="153">
        <v>185</v>
      </c>
      <c r="GF2" s="153">
        <v>186</v>
      </c>
      <c r="GG2" s="153">
        <v>187</v>
      </c>
      <c r="GH2" s="153">
        <v>188</v>
      </c>
      <c r="GI2" s="153">
        <v>189</v>
      </c>
      <c r="GJ2" s="153">
        <v>190</v>
      </c>
      <c r="GK2" s="153">
        <v>191</v>
      </c>
      <c r="GL2" s="153">
        <v>192</v>
      </c>
    </row>
    <row r="3" spans="1:194" hidden="1" x14ac:dyDescent="0.25">
      <c r="A3" s="154" t="s">
        <v>154</v>
      </c>
      <c r="B3" s="155">
        <v>100</v>
      </c>
      <c r="C3" s="155">
        <v>110</v>
      </c>
      <c r="D3" s="155">
        <v>120</v>
      </c>
      <c r="E3" s="155">
        <v>130</v>
      </c>
      <c r="F3" s="155">
        <v>150</v>
      </c>
      <c r="G3" s="155">
        <v>160</v>
      </c>
      <c r="H3" s="155">
        <v>180</v>
      </c>
      <c r="I3" s="155">
        <v>200</v>
      </c>
      <c r="J3" s="155">
        <v>220</v>
      </c>
      <c r="K3" s="155">
        <v>240</v>
      </c>
      <c r="L3" s="155">
        <v>270</v>
      </c>
      <c r="M3" s="155">
        <v>300</v>
      </c>
      <c r="N3" s="155">
        <v>330</v>
      </c>
      <c r="O3" s="155">
        <v>360</v>
      </c>
      <c r="P3" s="155">
        <v>390</v>
      </c>
      <c r="Q3" s="155">
        <v>430</v>
      </c>
      <c r="R3" s="155">
        <v>470</v>
      </c>
      <c r="S3" s="155">
        <v>510</v>
      </c>
      <c r="T3" s="155">
        <v>560</v>
      </c>
      <c r="U3" s="155">
        <v>620</v>
      </c>
      <c r="V3" s="155">
        <v>680</v>
      </c>
      <c r="W3" s="155">
        <v>750</v>
      </c>
      <c r="X3" s="155">
        <v>820</v>
      </c>
      <c r="Y3" s="155">
        <v>910</v>
      </c>
      <c r="Z3" s="155">
        <v>1000</v>
      </c>
      <c r="AA3" s="156"/>
      <c r="AB3" s="156"/>
      <c r="AC3" s="156"/>
      <c r="AD3" s="156"/>
      <c r="AE3" s="156"/>
      <c r="AF3" s="156"/>
      <c r="AG3" s="156"/>
      <c r="AH3" s="156"/>
      <c r="AI3" s="156"/>
      <c r="AJ3" s="156"/>
      <c r="AK3" s="156"/>
      <c r="AL3" s="156"/>
      <c r="AM3" s="156"/>
      <c r="AN3" s="156"/>
      <c r="AO3" s="156"/>
      <c r="AP3" s="156"/>
      <c r="AQ3" s="156"/>
      <c r="AR3" s="156"/>
      <c r="AS3" s="156"/>
      <c r="AT3" s="156"/>
      <c r="AU3" s="156"/>
      <c r="AV3" s="156"/>
      <c r="AW3" s="156"/>
      <c r="AX3" s="156"/>
      <c r="AY3" s="156"/>
      <c r="AZ3" s="156"/>
      <c r="BA3" s="156"/>
      <c r="BB3" s="156"/>
      <c r="BC3" s="156"/>
      <c r="BD3" s="156"/>
      <c r="BE3" s="156"/>
      <c r="BF3" s="156"/>
      <c r="BG3" s="156"/>
      <c r="BH3" s="156"/>
      <c r="BI3" s="156"/>
      <c r="BJ3" s="156"/>
      <c r="BK3" s="156"/>
      <c r="BL3" s="156"/>
      <c r="BM3" s="156"/>
      <c r="BN3" s="156"/>
      <c r="BO3" s="156"/>
      <c r="BP3" s="156"/>
      <c r="BQ3" s="156"/>
      <c r="BR3" s="156"/>
      <c r="BS3" s="156"/>
      <c r="BT3" s="156"/>
      <c r="BU3" s="156"/>
      <c r="BV3" s="156"/>
      <c r="BW3" s="156"/>
      <c r="BX3" s="156"/>
      <c r="BY3" s="156"/>
      <c r="BZ3" s="156"/>
      <c r="CA3" s="156"/>
      <c r="CB3" s="156"/>
      <c r="CC3" s="156"/>
      <c r="CD3" s="156"/>
      <c r="CE3" s="156"/>
      <c r="CF3" s="156"/>
      <c r="CG3" s="156"/>
      <c r="CH3" s="156"/>
      <c r="CI3" s="156"/>
      <c r="CJ3" s="156"/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  <c r="DL3" s="156"/>
      <c r="DM3" s="156"/>
      <c r="DN3" s="156"/>
      <c r="DO3" s="156"/>
      <c r="DP3" s="156"/>
      <c r="DQ3" s="156"/>
      <c r="DR3" s="156"/>
      <c r="DS3" s="156"/>
      <c r="DT3" s="156"/>
      <c r="DU3" s="156"/>
      <c r="DV3" s="156"/>
      <c r="DW3" s="156"/>
      <c r="DX3" s="156"/>
      <c r="DY3" s="156"/>
      <c r="DZ3" s="156"/>
      <c r="EA3" s="156"/>
      <c r="EB3" s="156"/>
      <c r="EC3" s="156"/>
      <c r="ED3" s="156"/>
      <c r="EE3" s="156"/>
      <c r="EF3" s="156"/>
      <c r="EG3" s="156"/>
      <c r="EH3" s="156"/>
      <c r="EI3" s="156"/>
      <c r="EJ3" s="156"/>
      <c r="EK3" s="156"/>
      <c r="EL3" s="156"/>
      <c r="EM3" s="156"/>
      <c r="EN3" s="156"/>
      <c r="EO3" s="156"/>
      <c r="EP3" s="156"/>
      <c r="EQ3" s="156"/>
      <c r="ER3" s="156"/>
      <c r="ES3" s="156"/>
      <c r="ET3" s="156"/>
      <c r="EU3" s="156"/>
      <c r="EV3" s="156"/>
      <c r="EW3" s="156"/>
      <c r="EX3" s="156"/>
      <c r="EY3" s="156"/>
      <c r="EZ3" s="156"/>
      <c r="FA3" s="156"/>
      <c r="FB3" s="156"/>
      <c r="FC3" s="156"/>
      <c r="FD3" s="156"/>
      <c r="FE3" s="156"/>
      <c r="FF3" s="156"/>
      <c r="FG3" s="156"/>
      <c r="FH3" s="156"/>
      <c r="FI3" s="156"/>
      <c r="FJ3" s="156"/>
      <c r="FK3" s="156"/>
      <c r="FL3" s="156"/>
      <c r="FM3" s="156"/>
      <c r="FN3" s="156"/>
      <c r="FO3" s="156"/>
      <c r="FP3" s="156"/>
      <c r="FQ3" s="156"/>
      <c r="FR3" s="156"/>
      <c r="FS3" s="156"/>
      <c r="FT3" s="156"/>
      <c r="FU3" s="156"/>
      <c r="FV3" s="156"/>
      <c r="FW3" s="156"/>
      <c r="FX3" s="156"/>
      <c r="FY3" s="156"/>
      <c r="FZ3" s="156"/>
      <c r="GA3" s="156"/>
      <c r="GB3" s="156"/>
      <c r="GC3" s="156"/>
      <c r="GD3" s="156"/>
      <c r="GE3" s="156"/>
      <c r="GF3" s="156"/>
      <c r="GG3" s="156"/>
      <c r="GH3" s="156"/>
      <c r="GI3" s="156"/>
      <c r="GJ3" s="156"/>
      <c r="GK3" s="156"/>
      <c r="GL3" s="156"/>
    </row>
    <row r="4" spans="1:194" hidden="1" x14ac:dyDescent="0.25">
      <c r="A4" s="154" t="s">
        <v>155</v>
      </c>
      <c r="B4" s="156">
        <f>IF(MOD(B2,24/$A$7)=0,B3,9999)</f>
        <v>100</v>
      </c>
      <c r="C4" s="156">
        <f t="shared" ref="C4:Z4" si="0">IF(MOD(C2,24/$A$7)=0,C3,9999)</f>
        <v>110</v>
      </c>
      <c r="D4" s="156">
        <f t="shared" si="0"/>
        <v>120</v>
      </c>
      <c r="E4" s="156">
        <f t="shared" si="0"/>
        <v>130</v>
      </c>
      <c r="F4" s="156">
        <f t="shared" si="0"/>
        <v>150</v>
      </c>
      <c r="G4" s="156">
        <f t="shared" si="0"/>
        <v>160</v>
      </c>
      <c r="H4" s="156">
        <f t="shared" si="0"/>
        <v>180</v>
      </c>
      <c r="I4" s="156">
        <f t="shared" si="0"/>
        <v>200</v>
      </c>
      <c r="J4" s="156">
        <f t="shared" si="0"/>
        <v>220</v>
      </c>
      <c r="K4" s="156">
        <f t="shared" si="0"/>
        <v>240</v>
      </c>
      <c r="L4" s="156">
        <f t="shared" si="0"/>
        <v>270</v>
      </c>
      <c r="M4" s="156">
        <f t="shared" si="0"/>
        <v>300</v>
      </c>
      <c r="N4" s="156">
        <f t="shared" si="0"/>
        <v>330</v>
      </c>
      <c r="O4" s="156">
        <f t="shared" si="0"/>
        <v>360</v>
      </c>
      <c r="P4" s="156">
        <f t="shared" si="0"/>
        <v>390</v>
      </c>
      <c r="Q4" s="156">
        <f t="shared" si="0"/>
        <v>430</v>
      </c>
      <c r="R4" s="156">
        <f t="shared" si="0"/>
        <v>470</v>
      </c>
      <c r="S4" s="156">
        <f t="shared" si="0"/>
        <v>510</v>
      </c>
      <c r="T4" s="156">
        <f t="shared" si="0"/>
        <v>560</v>
      </c>
      <c r="U4" s="156">
        <f t="shared" si="0"/>
        <v>620</v>
      </c>
      <c r="V4" s="156">
        <f t="shared" si="0"/>
        <v>680</v>
      </c>
      <c r="W4" s="156">
        <f t="shared" si="0"/>
        <v>750</v>
      </c>
      <c r="X4" s="156">
        <f t="shared" si="0"/>
        <v>820</v>
      </c>
      <c r="Y4" s="156">
        <f t="shared" si="0"/>
        <v>910</v>
      </c>
      <c r="Z4" s="156">
        <f t="shared" si="0"/>
        <v>1000</v>
      </c>
      <c r="AA4" s="156"/>
      <c r="AB4" s="156"/>
      <c r="AC4" s="156"/>
      <c r="AD4" s="156"/>
      <c r="AE4" s="156"/>
      <c r="AF4" s="156"/>
      <c r="AG4" s="156"/>
      <c r="AH4" s="156"/>
      <c r="AI4" s="156"/>
      <c r="AJ4" s="156"/>
      <c r="AK4" s="156"/>
      <c r="AL4" s="156"/>
      <c r="AM4" s="156"/>
      <c r="AN4" s="156"/>
      <c r="AO4" s="156"/>
      <c r="AP4" s="156"/>
      <c r="AQ4" s="156"/>
      <c r="AR4" s="156"/>
      <c r="AS4" s="156"/>
      <c r="AT4" s="156"/>
      <c r="AU4" s="156"/>
      <c r="AV4" s="156"/>
      <c r="AW4" s="156"/>
      <c r="AX4" s="156"/>
      <c r="AY4" s="156"/>
      <c r="AZ4" s="156"/>
      <c r="BA4" s="156"/>
      <c r="BB4" s="156"/>
      <c r="BC4" s="156"/>
      <c r="BD4" s="156"/>
      <c r="BE4" s="156"/>
      <c r="BF4" s="156"/>
      <c r="BG4" s="156"/>
      <c r="BH4" s="156"/>
      <c r="BI4" s="156"/>
      <c r="BJ4" s="156"/>
      <c r="BK4" s="156"/>
      <c r="BL4" s="156"/>
      <c r="BM4" s="156"/>
      <c r="BN4" s="156"/>
      <c r="BO4" s="156"/>
      <c r="BP4" s="156"/>
      <c r="BQ4" s="156"/>
      <c r="BR4" s="156"/>
      <c r="BS4" s="156"/>
      <c r="BT4" s="156"/>
      <c r="BU4" s="156"/>
      <c r="BV4" s="156"/>
      <c r="BW4" s="156"/>
      <c r="BX4" s="156"/>
      <c r="BY4" s="156"/>
      <c r="BZ4" s="156"/>
      <c r="CA4" s="156"/>
      <c r="CB4" s="156"/>
      <c r="CC4" s="156"/>
      <c r="CD4" s="156"/>
      <c r="CE4" s="156"/>
      <c r="CF4" s="156"/>
      <c r="CG4" s="156"/>
      <c r="CH4" s="156"/>
      <c r="CI4" s="156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L4" s="156"/>
      <c r="DM4" s="156"/>
      <c r="DN4" s="156"/>
      <c r="DO4" s="156"/>
      <c r="DP4" s="156"/>
      <c r="DQ4" s="156"/>
      <c r="DR4" s="156"/>
      <c r="DS4" s="156"/>
      <c r="DT4" s="156"/>
      <c r="DU4" s="156"/>
      <c r="DV4" s="156"/>
      <c r="DW4" s="156"/>
      <c r="DX4" s="156"/>
      <c r="DY4" s="156"/>
      <c r="DZ4" s="156"/>
      <c r="EA4" s="156"/>
      <c r="EB4" s="156"/>
      <c r="EC4" s="156"/>
      <c r="ED4" s="156"/>
      <c r="EE4" s="156"/>
      <c r="EF4" s="156"/>
      <c r="EG4" s="156"/>
      <c r="EH4" s="156"/>
      <c r="EI4" s="156"/>
      <c r="EJ4" s="156"/>
      <c r="EK4" s="156"/>
      <c r="EL4" s="156"/>
      <c r="EM4" s="156"/>
      <c r="EN4" s="156"/>
      <c r="EO4" s="156"/>
      <c r="EP4" s="156"/>
      <c r="EQ4" s="156"/>
      <c r="ER4" s="156"/>
      <c r="ES4" s="156"/>
      <c r="ET4" s="156"/>
      <c r="EU4" s="156"/>
      <c r="EV4" s="156"/>
      <c r="EW4" s="156"/>
      <c r="EX4" s="156"/>
      <c r="EY4" s="156"/>
      <c r="EZ4" s="156"/>
      <c r="FA4" s="156"/>
      <c r="FB4" s="156"/>
      <c r="FC4" s="156"/>
      <c r="FD4" s="156"/>
      <c r="FE4" s="156"/>
      <c r="FF4" s="156"/>
      <c r="FG4" s="156"/>
      <c r="FH4" s="156"/>
      <c r="FI4" s="156"/>
      <c r="FJ4" s="156"/>
      <c r="FK4" s="156"/>
      <c r="FL4" s="156"/>
      <c r="FM4" s="156"/>
      <c r="FN4" s="156"/>
      <c r="FO4" s="156"/>
      <c r="FP4" s="156"/>
      <c r="FQ4" s="156"/>
      <c r="FR4" s="156"/>
      <c r="FS4" s="156"/>
      <c r="FT4" s="156"/>
      <c r="FU4" s="156"/>
      <c r="FV4" s="156"/>
      <c r="FW4" s="156"/>
      <c r="FX4" s="156"/>
      <c r="FY4" s="156"/>
      <c r="FZ4" s="156"/>
      <c r="GA4" s="156"/>
      <c r="GB4" s="156"/>
      <c r="GC4" s="156"/>
      <c r="GD4" s="156"/>
      <c r="GE4" s="156"/>
      <c r="GF4" s="156"/>
      <c r="GG4" s="156"/>
      <c r="GH4" s="156"/>
      <c r="GI4" s="156"/>
      <c r="GJ4" s="156"/>
      <c r="GK4" s="156"/>
      <c r="GL4" s="156"/>
    </row>
    <row r="5" spans="1:194" hidden="1" x14ac:dyDescent="0.25">
      <c r="A5" s="157" t="s">
        <v>156</v>
      </c>
      <c r="B5" s="158">
        <f>ROUND(100*POWER(10,B2/192),0)</f>
        <v>100</v>
      </c>
      <c r="C5" s="158">
        <f t="shared" ref="C5:BN5" si="1">ROUND(100*POWER(10,C2/192),0)</f>
        <v>101</v>
      </c>
      <c r="D5" s="158">
        <f t="shared" si="1"/>
        <v>102</v>
      </c>
      <c r="E5" s="158">
        <f t="shared" si="1"/>
        <v>104</v>
      </c>
      <c r="F5" s="158">
        <f t="shared" si="1"/>
        <v>105</v>
      </c>
      <c r="G5" s="158">
        <f t="shared" si="1"/>
        <v>106</v>
      </c>
      <c r="H5" s="158">
        <f t="shared" si="1"/>
        <v>107</v>
      </c>
      <c r="I5" s="158">
        <f t="shared" si="1"/>
        <v>109</v>
      </c>
      <c r="J5" s="158">
        <f t="shared" si="1"/>
        <v>110</v>
      </c>
      <c r="K5" s="158">
        <f t="shared" si="1"/>
        <v>111</v>
      </c>
      <c r="L5" s="158">
        <f t="shared" si="1"/>
        <v>113</v>
      </c>
      <c r="M5" s="158">
        <f t="shared" si="1"/>
        <v>114</v>
      </c>
      <c r="N5" s="158">
        <f t="shared" si="1"/>
        <v>115</v>
      </c>
      <c r="O5" s="158">
        <f t="shared" si="1"/>
        <v>117</v>
      </c>
      <c r="P5" s="158">
        <f t="shared" si="1"/>
        <v>118</v>
      </c>
      <c r="Q5" s="158">
        <f t="shared" si="1"/>
        <v>120</v>
      </c>
      <c r="R5" s="158">
        <f t="shared" si="1"/>
        <v>121</v>
      </c>
      <c r="S5" s="158">
        <f t="shared" si="1"/>
        <v>123</v>
      </c>
      <c r="T5" s="158">
        <f t="shared" si="1"/>
        <v>124</v>
      </c>
      <c r="U5" s="158">
        <f t="shared" si="1"/>
        <v>126</v>
      </c>
      <c r="V5" s="158">
        <f t="shared" si="1"/>
        <v>127</v>
      </c>
      <c r="W5" s="158">
        <f t="shared" si="1"/>
        <v>129</v>
      </c>
      <c r="X5" s="158">
        <f t="shared" si="1"/>
        <v>130</v>
      </c>
      <c r="Y5" s="158">
        <f t="shared" si="1"/>
        <v>132</v>
      </c>
      <c r="Z5" s="158">
        <f t="shared" si="1"/>
        <v>133</v>
      </c>
      <c r="AA5" s="158">
        <f t="shared" si="1"/>
        <v>135</v>
      </c>
      <c r="AB5" s="158">
        <f t="shared" si="1"/>
        <v>137</v>
      </c>
      <c r="AC5" s="158">
        <f t="shared" si="1"/>
        <v>138</v>
      </c>
      <c r="AD5" s="158">
        <f t="shared" si="1"/>
        <v>140</v>
      </c>
      <c r="AE5" s="158">
        <f t="shared" si="1"/>
        <v>142</v>
      </c>
      <c r="AF5" s="158">
        <f t="shared" si="1"/>
        <v>143</v>
      </c>
      <c r="AG5" s="158">
        <f t="shared" si="1"/>
        <v>145</v>
      </c>
      <c r="AH5" s="158">
        <f t="shared" si="1"/>
        <v>147</v>
      </c>
      <c r="AI5" s="158">
        <f t="shared" si="1"/>
        <v>149</v>
      </c>
      <c r="AJ5" s="158">
        <f t="shared" si="1"/>
        <v>150</v>
      </c>
      <c r="AK5" s="158">
        <f t="shared" si="1"/>
        <v>152</v>
      </c>
      <c r="AL5" s="158">
        <f t="shared" si="1"/>
        <v>154</v>
      </c>
      <c r="AM5" s="158">
        <f t="shared" si="1"/>
        <v>156</v>
      </c>
      <c r="AN5" s="158">
        <f t="shared" si="1"/>
        <v>158</v>
      </c>
      <c r="AO5" s="158">
        <f t="shared" si="1"/>
        <v>160</v>
      </c>
      <c r="AP5" s="158">
        <f t="shared" si="1"/>
        <v>162</v>
      </c>
      <c r="AQ5" s="158">
        <f t="shared" si="1"/>
        <v>164</v>
      </c>
      <c r="AR5" s="158">
        <f t="shared" si="1"/>
        <v>165</v>
      </c>
      <c r="AS5" s="158">
        <f t="shared" si="1"/>
        <v>167</v>
      </c>
      <c r="AT5" s="158">
        <f t="shared" si="1"/>
        <v>169</v>
      </c>
      <c r="AU5" s="158">
        <f t="shared" si="1"/>
        <v>172</v>
      </c>
      <c r="AV5" s="158">
        <f t="shared" si="1"/>
        <v>174</v>
      </c>
      <c r="AW5" s="158">
        <f t="shared" si="1"/>
        <v>176</v>
      </c>
      <c r="AX5" s="158">
        <f t="shared" si="1"/>
        <v>178</v>
      </c>
      <c r="AY5" s="158">
        <f t="shared" si="1"/>
        <v>180</v>
      </c>
      <c r="AZ5" s="158">
        <f t="shared" si="1"/>
        <v>182</v>
      </c>
      <c r="BA5" s="158">
        <f t="shared" si="1"/>
        <v>184</v>
      </c>
      <c r="BB5" s="158">
        <f t="shared" si="1"/>
        <v>187</v>
      </c>
      <c r="BC5" s="158">
        <f t="shared" si="1"/>
        <v>189</v>
      </c>
      <c r="BD5" s="158">
        <f t="shared" si="1"/>
        <v>191</v>
      </c>
      <c r="BE5" s="158">
        <f t="shared" si="1"/>
        <v>193</v>
      </c>
      <c r="BF5" s="158">
        <f t="shared" si="1"/>
        <v>196</v>
      </c>
      <c r="BG5" s="158">
        <f t="shared" si="1"/>
        <v>198</v>
      </c>
      <c r="BH5" s="158">
        <f t="shared" si="1"/>
        <v>200</v>
      </c>
      <c r="BI5" s="158">
        <f t="shared" si="1"/>
        <v>203</v>
      </c>
      <c r="BJ5" s="158">
        <f t="shared" si="1"/>
        <v>205</v>
      </c>
      <c r="BK5" s="158">
        <f t="shared" si="1"/>
        <v>208</v>
      </c>
      <c r="BL5" s="158">
        <f t="shared" si="1"/>
        <v>210</v>
      </c>
      <c r="BM5" s="158">
        <f t="shared" si="1"/>
        <v>213</v>
      </c>
      <c r="BN5" s="158">
        <f t="shared" si="1"/>
        <v>215</v>
      </c>
      <c r="BO5" s="158">
        <f t="shared" ref="BO5:DZ5" si="2">ROUND(100*POWER(10,BO2/192),0)</f>
        <v>218</v>
      </c>
      <c r="BP5" s="158">
        <f t="shared" si="2"/>
        <v>221</v>
      </c>
      <c r="BQ5" s="158">
        <f t="shared" si="2"/>
        <v>223</v>
      </c>
      <c r="BR5" s="158">
        <f t="shared" si="2"/>
        <v>226</v>
      </c>
      <c r="BS5" s="158">
        <f t="shared" si="2"/>
        <v>229</v>
      </c>
      <c r="BT5" s="158">
        <f t="shared" si="2"/>
        <v>232</v>
      </c>
      <c r="BU5" s="158">
        <f t="shared" si="2"/>
        <v>234</v>
      </c>
      <c r="BV5" s="158">
        <f t="shared" si="2"/>
        <v>237</v>
      </c>
      <c r="BW5" s="158">
        <f t="shared" si="2"/>
        <v>240</v>
      </c>
      <c r="BX5" s="158">
        <f t="shared" si="2"/>
        <v>243</v>
      </c>
      <c r="BY5" s="158">
        <f t="shared" si="2"/>
        <v>246</v>
      </c>
      <c r="BZ5" s="158">
        <f t="shared" si="2"/>
        <v>249</v>
      </c>
      <c r="CA5" s="158">
        <f t="shared" si="2"/>
        <v>252</v>
      </c>
      <c r="CB5" s="158">
        <f t="shared" si="2"/>
        <v>255</v>
      </c>
      <c r="CC5" s="158">
        <f t="shared" si="2"/>
        <v>258</v>
      </c>
      <c r="CD5" s="158">
        <f t="shared" si="2"/>
        <v>261</v>
      </c>
      <c r="CE5" s="158">
        <f t="shared" si="2"/>
        <v>264</v>
      </c>
      <c r="CF5" s="158">
        <f t="shared" si="2"/>
        <v>267</v>
      </c>
      <c r="CG5" s="158">
        <f t="shared" si="2"/>
        <v>271</v>
      </c>
      <c r="CH5" s="158">
        <f t="shared" si="2"/>
        <v>274</v>
      </c>
      <c r="CI5" s="158">
        <f t="shared" si="2"/>
        <v>277</v>
      </c>
      <c r="CJ5" s="158">
        <f t="shared" si="2"/>
        <v>280</v>
      </c>
      <c r="CK5" s="158">
        <f t="shared" si="2"/>
        <v>284</v>
      </c>
      <c r="CL5" s="158">
        <f t="shared" si="2"/>
        <v>287</v>
      </c>
      <c r="CM5" s="158">
        <f t="shared" si="2"/>
        <v>291</v>
      </c>
      <c r="CN5" s="158">
        <f t="shared" si="2"/>
        <v>294</v>
      </c>
      <c r="CO5" s="158">
        <f t="shared" si="2"/>
        <v>298</v>
      </c>
      <c r="CP5" s="158">
        <f t="shared" si="2"/>
        <v>301</v>
      </c>
      <c r="CQ5" s="158">
        <f t="shared" si="2"/>
        <v>305</v>
      </c>
      <c r="CR5" s="158">
        <f t="shared" si="2"/>
        <v>309</v>
      </c>
      <c r="CS5" s="158">
        <f t="shared" si="2"/>
        <v>312</v>
      </c>
      <c r="CT5" s="158">
        <f t="shared" si="2"/>
        <v>316</v>
      </c>
      <c r="CU5" s="158">
        <f t="shared" si="2"/>
        <v>320</v>
      </c>
      <c r="CV5" s="158">
        <f t="shared" si="2"/>
        <v>324</v>
      </c>
      <c r="CW5" s="158">
        <f t="shared" si="2"/>
        <v>328</v>
      </c>
      <c r="CX5" s="158">
        <f t="shared" si="2"/>
        <v>332</v>
      </c>
      <c r="CY5" s="158">
        <f t="shared" si="2"/>
        <v>336</v>
      </c>
      <c r="CZ5" s="158">
        <f t="shared" si="2"/>
        <v>340</v>
      </c>
      <c r="DA5" s="158">
        <f t="shared" si="2"/>
        <v>344</v>
      </c>
      <c r="DB5" s="158">
        <f t="shared" si="2"/>
        <v>348</v>
      </c>
      <c r="DC5" s="158">
        <f t="shared" si="2"/>
        <v>352</v>
      </c>
      <c r="DD5" s="158">
        <f t="shared" si="2"/>
        <v>357</v>
      </c>
      <c r="DE5" s="158">
        <f t="shared" si="2"/>
        <v>361</v>
      </c>
      <c r="DF5" s="158">
        <f t="shared" si="2"/>
        <v>365</v>
      </c>
      <c r="DG5" s="158">
        <f t="shared" si="2"/>
        <v>370</v>
      </c>
      <c r="DH5" s="158">
        <f t="shared" si="2"/>
        <v>374</v>
      </c>
      <c r="DI5" s="158">
        <f t="shared" si="2"/>
        <v>379</v>
      </c>
      <c r="DJ5" s="158">
        <f t="shared" si="2"/>
        <v>383</v>
      </c>
      <c r="DK5" s="158">
        <f t="shared" si="2"/>
        <v>388</v>
      </c>
      <c r="DL5" s="158">
        <f t="shared" si="2"/>
        <v>392</v>
      </c>
      <c r="DM5" s="158">
        <f t="shared" si="2"/>
        <v>397</v>
      </c>
      <c r="DN5" s="158">
        <f t="shared" si="2"/>
        <v>402</v>
      </c>
      <c r="DO5" s="158">
        <f t="shared" si="2"/>
        <v>407</v>
      </c>
      <c r="DP5" s="158">
        <f t="shared" si="2"/>
        <v>412</v>
      </c>
      <c r="DQ5" s="158">
        <f t="shared" si="2"/>
        <v>417</v>
      </c>
      <c r="DR5" s="158">
        <f t="shared" si="2"/>
        <v>422</v>
      </c>
      <c r="DS5" s="158">
        <f t="shared" si="2"/>
        <v>427</v>
      </c>
      <c r="DT5" s="158">
        <f t="shared" si="2"/>
        <v>432</v>
      </c>
      <c r="DU5" s="158">
        <f t="shared" si="2"/>
        <v>437</v>
      </c>
      <c r="DV5" s="158">
        <f t="shared" si="2"/>
        <v>442</v>
      </c>
      <c r="DW5" s="158">
        <f t="shared" si="2"/>
        <v>448</v>
      </c>
      <c r="DX5" s="158">
        <f t="shared" si="2"/>
        <v>453</v>
      </c>
      <c r="DY5" s="158">
        <f t="shared" si="2"/>
        <v>459</v>
      </c>
      <c r="DZ5" s="158">
        <f t="shared" si="2"/>
        <v>464</v>
      </c>
      <c r="EA5" s="158">
        <f t="shared" ref="EA5:GL5" si="3">ROUND(100*POWER(10,EA2/192),0)</f>
        <v>470</v>
      </c>
      <c r="EB5" s="158">
        <f t="shared" si="3"/>
        <v>475</v>
      </c>
      <c r="EC5" s="158">
        <f t="shared" si="3"/>
        <v>481</v>
      </c>
      <c r="ED5" s="158">
        <f t="shared" si="3"/>
        <v>487</v>
      </c>
      <c r="EE5" s="158">
        <f t="shared" si="3"/>
        <v>493</v>
      </c>
      <c r="EF5" s="158">
        <f t="shared" si="3"/>
        <v>499</v>
      </c>
      <c r="EG5" s="158">
        <f t="shared" si="3"/>
        <v>505</v>
      </c>
      <c r="EH5" s="158">
        <f t="shared" si="3"/>
        <v>511</v>
      </c>
      <c r="EI5" s="158">
        <f t="shared" si="3"/>
        <v>517</v>
      </c>
      <c r="EJ5" s="158">
        <f t="shared" si="3"/>
        <v>523</v>
      </c>
      <c r="EK5" s="158">
        <f t="shared" si="3"/>
        <v>530</v>
      </c>
      <c r="EL5" s="158">
        <f t="shared" si="3"/>
        <v>536</v>
      </c>
      <c r="EM5" s="158">
        <f t="shared" si="3"/>
        <v>542</v>
      </c>
      <c r="EN5" s="158">
        <f t="shared" si="3"/>
        <v>549</v>
      </c>
      <c r="EO5" s="158">
        <f t="shared" si="3"/>
        <v>556</v>
      </c>
      <c r="EP5" s="158">
        <f t="shared" si="3"/>
        <v>562</v>
      </c>
      <c r="EQ5" s="158">
        <f t="shared" si="3"/>
        <v>569</v>
      </c>
      <c r="ER5" s="158">
        <f t="shared" si="3"/>
        <v>576</v>
      </c>
      <c r="ES5" s="158">
        <f t="shared" si="3"/>
        <v>583</v>
      </c>
      <c r="ET5" s="158">
        <f t="shared" si="3"/>
        <v>590</v>
      </c>
      <c r="EU5" s="158">
        <f t="shared" si="3"/>
        <v>597</v>
      </c>
      <c r="EV5" s="158">
        <f t="shared" si="3"/>
        <v>604</v>
      </c>
      <c r="EW5" s="158">
        <f t="shared" si="3"/>
        <v>612</v>
      </c>
      <c r="EX5" s="158">
        <f t="shared" si="3"/>
        <v>619</v>
      </c>
      <c r="EY5" s="158">
        <f t="shared" si="3"/>
        <v>626</v>
      </c>
      <c r="EZ5" s="158">
        <f t="shared" si="3"/>
        <v>634</v>
      </c>
      <c r="FA5" s="158">
        <f t="shared" si="3"/>
        <v>642</v>
      </c>
      <c r="FB5" s="158">
        <f t="shared" si="3"/>
        <v>649</v>
      </c>
      <c r="FC5" s="158">
        <f t="shared" si="3"/>
        <v>657</v>
      </c>
      <c r="FD5" s="158">
        <f t="shared" si="3"/>
        <v>665</v>
      </c>
      <c r="FE5" s="158">
        <f t="shared" si="3"/>
        <v>673</v>
      </c>
      <c r="FF5" s="158">
        <f t="shared" si="3"/>
        <v>681</v>
      </c>
      <c r="FG5" s="158">
        <f t="shared" si="3"/>
        <v>690</v>
      </c>
      <c r="FH5" s="158">
        <f t="shared" si="3"/>
        <v>698</v>
      </c>
      <c r="FI5" s="158">
        <f t="shared" si="3"/>
        <v>706</v>
      </c>
      <c r="FJ5" s="158">
        <f t="shared" si="3"/>
        <v>715</v>
      </c>
      <c r="FK5" s="158">
        <f t="shared" si="3"/>
        <v>723</v>
      </c>
      <c r="FL5" s="158">
        <f t="shared" si="3"/>
        <v>732</v>
      </c>
      <c r="FM5" s="158">
        <f t="shared" si="3"/>
        <v>741</v>
      </c>
      <c r="FN5" s="158">
        <f t="shared" si="3"/>
        <v>750</v>
      </c>
      <c r="FO5" s="158">
        <f t="shared" si="3"/>
        <v>759</v>
      </c>
      <c r="FP5" s="158">
        <f t="shared" si="3"/>
        <v>768</v>
      </c>
      <c r="FQ5" s="158">
        <f t="shared" si="3"/>
        <v>777</v>
      </c>
      <c r="FR5" s="158">
        <f t="shared" si="3"/>
        <v>787</v>
      </c>
      <c r="FS5" s="158">
        <f t="shared" si="3"/>
        <v>796</v>
      </c>
      <c r="FT5" s="158">
        <f t="shared" si="3"/>
        <v>806</v>
      </c>
      <c r="FU5" s="158">
        <f t="shared" si="3"/>
        <v>816</v>
      </c>
      <c r="FV5" s="158">
        <f t="shared" si="3"/>
        <v>825</v>
      </c>
      <c r="FW5" s="158">
        <f t="shared" si="3"/>
        <v>835</v>
      </c>
      <c r="FX5" s="158">
        <f t="shared" si="3"/>
        <v>845</v>
      </c>
      <c r="FY5" s="158">
        <f t="shared" si="3"/>
        <v>856</v>
      </c>
      <c r="FZ5" s="158">
        <f t="shared" si="3"/>
        <v>866</v>
      </c>
      <c r="GA5" s="158">
        <f t="shared" si="3"/>
        <v>876</v>
      </c>
      <c r="GB5" s="158">
        <f t="shared" si="3"/>
        <v>887</v>
      </c>
      <c r="GC5" s="158">
        <f t="shared" si="3"/>
        <v>898</v>
      </c>
      <c r="GD5" s="158">
        <f t="shared" si="3"/>
        <v>909</v>
      </c>
      <c r="GE5" s="158">
        <f t="shared" si="3"/>
        <v>919</v>
      </c>
      <c r="GF5" s="158">
        <f t="shared" si="3"/>
        <v>931</v>
      </c>
      <c r="GG5" s="158">
        <f t="shared" si="3"/>
        <v>942</v>
      </c>
      <c r="GH5" s="158">
        <f t="shared" si="3"/>
        <v>953</v>
      </c>
      <c r="GI5" s="158">
        <f t="shared" si="3"/>
        <v>965</v>
      </c>
      <c r="GJ5" s="158">
        <f t="shared" si="3"/>
        <v>976</v>
      </c>
      <c r="GK5" s="158">
        <f t="shared" si="3"/>
        <v>988</v>
      </c>
      <c r="GL5" s="158">
        <f t="shared" si="3"/>
        <v>1000</v>
      </c>
    </row>
    <row r="6" spans="1:194" hidden="1" x14ac:dyDescent="0.25">
      <c r="A6" s="157" t="s">
        <v>157</v>
      </c>
      <c r="B6" s="156">
        <f>IF(MOD(B2,192/$A$7)=0,B5,9999)</f>
        <v>100</v>
      </c>
      <c r="C6" s="156">
        <f t="shared" ref="C6:BN6" si="4">IF(MOD(C2,192/$A$7)=0,C5,9999)</f>
        <v>9999</v>
      </c>
      <c r="D6" s="156">
        <f t="shared" si="4"/>
        <v>9999</v>
      </c>
      <c r="E6" s="156">
        <f t="shared" si="4"/>
        <v>9999</v>
      </c>
      <c r="F6" s="156">
        <f t="shared" si="4"/>
        <v>105</v>
      </c>
      <c r="G6" s="156">
        <f t="shared" si="4"/>
        <v>9999</v>
      </c>
      <c r="H6" s="156">
        <f t="shared" si="4"/>
        <v>9999</v>
      </c>
      <c r="I6" s="156">
        <f t="shared" si="4"/>
        <v>9999</v>
      </c>
      <c r="J6" s="156">
        <f t="shared" si="4"/>
        <v>110</v>
      </c>
      <c r="K6" s="156">
        <f t="shared" si="4"/>
        <v>9999</v>
      </c>
      <c r="L6" s="156">
        <f t="shared" si="4"/>
        <v>9999</v>
      </c>
      <c r="M6" s="156">
        <f t="shared" si="4"/>
        <v>9999</v>
      </c>
      <c r="N6" s="156">
        <f t="shared" si="4"/>
        <v>115</v>
      </c>
      <c r="O6" s="156">
        <f t="shared" si="4"/>
        <v>9999</v>
      </c>
      <c r="P6" s="156">
        <f t="shared" si="4"/>
        <v>9999</v>
      </c>
      <c r="Q6" s="156">
        <f t="shared" si="4"/>
        <v>9999</v>
      </c>
      <c r="R6" s="156">
        <f t="shared" si="4"/>
        <v>121</v>
      </c>
      <c r="S6" s="156">
        <f t="shared" si="4"/>
        <v>9999</v>
      </c>
      <c r="T6" s="156">
        <f t="shared" si="4"/>
        <v>9999</v>
      </c>
      <c r="U6" s="156">
        <f t="shared" si="4"/>
        <v>9999</v>
      </c>
      <c r="V6" s="156">
        <f t="shared" si="4"/>
        <v>127</v>
      </c>
      <c r="W6" s="156">
        <f t="shared" si="4"/>
        <v>9999</v>
      </c>
      <c r="X6" s="156">
        <f t="shared" si="4"/>
        <v>9999</v>
      </c>
      <c r="Y6" s="156">
        <f t="shared" si="4"/>
        <v>9999</v>
      </c>
      <c r="Z6" s="156">
        <f t="shared" si="4"/>
        <v>133</v>
      </c>
      <c r="AA6" s="156">
        <f t="shared" si="4"/>
        <v>9999</v>
      </c>
      <c r="AB6" s="156">
        <f t="shared" si="4"/>
        <v>9999</v>
      </c>
      <c r="AC6" s="156">
        <f t="shared" si="4"/>
        <v>9999</v>
      </c>
      <c r="AD6" s="156">
        <f t="shared" si="4"/>
        <v>140</v>
      </c>
      <c r="AE6" s="156">
        <f t="shared" si="4"/>
        <v>9999</v>
      </c>
      <c r="AF6" s="156">
        <f t="shared" si="4"/>
        <v>9999</v>
      </c>
      <c r="AG6" s="156">
        <f t="shared" si="4"/>
        <v>9999</v>
      </c>
      <c r="AH6" s="156">
        <f t="shared" si="4"/>
        <v>147</v>
      </c>
      <c r="AI6" s="156">
        <f t="shared" si="4"/>
        <v>9999</v>
      </c>
      <c r="AJ6" s="156">
        <f t="shared" si="4"/>
        <v>9999</v>
      </c>
      <c r="AK6" s="156">
        <f t="shared" si="4"/>
        <v>9999</v>
      </c>
      <c r="AL6" s="156">
        <f t="shared" si="4"/>
        <v>154</v>
      </c>
      <c r="AM6" s="156">
        <f t="shared" si="4"/>
        <v>9999</v>
      </c>
      <c r="AN6" s="156">
        <f t="shared" si="4"/>
        <v>9999</v>
      </c>
      <c r="AO6" s="156">
        <f t="shared" si="4"/>
        <v>9999</v>
      </c>
      <c r="AP6" s="156">
        <f t="shared" si="4"/>
        <v>162</v>
      </c>
      <c r="AQ6" s="156">
        <f t="shared" si="4"/>
        <v>9999</v>
      </c>
      <c r="AR6" s="156">
        <f t="shared" si="4"/>
        <v>9999</v>
      </c>
      <c r="AS6" s="156">
        <f t="shared" si="4"/>
        <v>9999</v>
      </c>
      <c r="AT6" s="156">
        <f t="shared" si="4"/>
        <v>169</v>
      </c>
      <c r="AU6" s="156">
        <f t="shared" si="4"/>
        <v>9999</v>
      </c>
      <c r="AV6" s="156">
        <f t="shared" si="4"/>
        <v>9999</v>
      </c>
      <c r="AW6" s="156">
        <f t="shared" si="4"/>
        <v>9999</v>
      </c>
      <c r="AX6" s="156">
        <f t="shared" si="4"/>
        <v>178</v>
      </c>
      <c r="AY6" s="156">
        <f t="shared" si="4"/>
        <v>9999</v>
      </c>
      <c r="AZ6" s="156">
        <f t="shared" si="4"/>
        <v>9999</v>
      </c>
      <c r="BA6" s="156">
        <f t="shared" si="4"/>
        <v>9999</v>
      </c>
      <c r="BB6" s="156">
        <f t="shared" si="4"/>
        <v>187</v>
      </c>
      <c r="BC6" s="156">
        <f t="shared" si="4"/>
        <v>9999</v>
      </c>
      <c r="BD6" s="156">
        <f t="shared" si="4"/>
        <v>9999</v>
      </c>
      <c r="BE6" s="156">
        <f t="shared" si="4"/>
        <v>9999</v>
      </c>
      <c r="BF6" s="156">
        <f t="shared" si="4"/>
        <v>196</v>
      </c>
      <c r="BG6" s="156">
        <f t="shared" si="4"/>
        <v>9999</v>
      </c>
      <c r="BH6" s="156">
        <f t="shared" si="4"/>
        <v>9999</v>
      </c>
      <c r="BI6" s="156">
        <f t="shared" si="4"/>
        <v>9999</v>
      </c>
      <c r="BJ6" s="156">
        <f t="shared" si="4"/>
        <v>205</v>
      </c>
      <c r="BK6" s="156">
        <f t="shared" si="4"/>
        <v>9999</v>
      </c>
      <c r="BL6" s="156">
        <f t="shared" si="4"/>
        <v>9999</v>
      </c>
      <c r="BM6" s="156">
        <f t="shared" si="4"/>
        <v>9999</v>
      </c>
      <c r="BN6" s="156">
        <f t="shared" si="4"/>
        <v>215</v>
      </c>
      <c r="BO6" s="156">
        <f t="shared" ref="BO6:DZ6" si="5">IF(MOD(BO2,192/$A$7)=0,BO5,9999)</f>
        <v>9999</v>
      </c>
      <c r="BP6" s="156">
        <f t="shared" si="5"/>
        <v>9999</v>
      </c>
      <c r="BQ6" s="156">
        <f t="shared" si="5"/>
        <v>9999</v>
      </c>
      <c r="BR6" s="156">
        <f t="shared" si="5"/>
        <v>226</v>
      </c>
      <c r="BS6" s="156">
        <f t="shared" si="5"/>
        <v>9999</v>
      </c>
      <c r="BT6" s="156">
        <f t="shared" si="5"/>
        <v>9999</v>
      </c>
      <c r="BU6" s="156">
        <f t="shared" si="5"/>
        <v>9999</v>
      </c>
      <c r="BV6" s="156">
        <f t="shared" si="5"/>
        <v>237</v>
      </c>
      <c r="BW6" s="156">
        <f t="shared" si="5"/>
        <v>9999</v>
      </c>
      <c r="BX6" s="156">
        <f t="shared" si="5"/>
        <v>9999</v>
      </c>
      <c r="BY6" s="156">
        <f t="shared" si="5"/>
        <v>9999</v>
      </c>
      <c r="BZ6" s="156">
        <f t="shared" si="5"/>
        <v>249</v>
      </c>
      <c r="CA6" s="156">
        <f t="shared" si="5"/>
        <v>9999</v>
      </c>
      <c r="CB6" s="156">
        <f t="shared" si="5"/>
        <v>9999</v>
      </c>
      <c r="CC6" s="156">
        <f t="shared" si="5"/>
        <v>9999</v>
      </c>
      <c r="CD6" s="156">
        <f t="shared" si="5"/>
        <v>261</v>
      </c>
      <c r="CE6" s="156">
        <f t="shared" si="5"/>
        <v>9999</v>
      </c>
      <c r="CF6" s="156">
        <f t="shared" si="5"/>
        <v>9999</v>
      </c>
      <c r="CG6" s="156">
        <f t="shared" si="5"/>
        <v>9999</v>
      </c>
      <c r="CH6" s="156">
        <f t="shared" si="5"/>
        <v>274</v>
      </c>
      <c r="CI6" s="156">
        <f t="shared" si="5"/>
        <v>9999</v>
      </c>
      <c r="CJ6" s="156">
        <f t="shared" si="5"/>
        <v>9999</v>
      </c>
      <c r="CK6" s="156">
        <f t="shared" si="5"/>
        <v>9999</v>
      </c>
      <c r="CL6" s="156">
        <f t="shared" si="5"/>
        <v>287</v>
      </c>
      <c r="CM6" s="156">
        <f t="shared" si="5"/>
        <v>9999</v>
      </c>
      <c r="CN6" s="156">
        <f t="shared" si="5"/>
        <v>9999</v>
      </c>
      <c r="CO6" s="156">
        <f t="shared" si="5"/>
        <v>9999</v>
      </c>
      <c r="CP6" s="156">
        <f t="shared" si="5"/>
        <v>301</v>
      </c>
      <c r="CQ6" s="156">
        <f t="shared" si="5"/>
        <v>9999</v>
      </c>
      <c r="CR6" s="156">
        <f t="shared" si="5"/>
        <v>9999</v>
      </c>
      <c r="CS6" s="156">
        <f t="shared" si="5"/>
        <v>9999</v>
      </c>
      <c r="CT6" s="156">
        <f t="shared" si="5"/>
        <v>316</v>
      </c>
      <c r="CU6" s="156">
        <f t="shared" si="5"/>
        <v>9999</v>
      </c>
      <c r="CV6" s="156">
        <f t="shared" si="5"/>
        <v>9999</v>
      </c>
      <c r="CW6" s="156">
        <f t="shared" si="5"/>
        <v>9999</v>
      </c>
      <c r="CX6" s="156">
        <f t="shared" si="5"/>
        <v>332</v>
      </c>
      <c r="CY6" s="156">
        <f t="shared" si="5"/>
        <v>9999</v>
      </c>
      <c r="CZ6" s="156">
        <f t="shared" si="5"/>
        <v>9999</v>
      </c>
      <c r="DA6" s="156">
        <f t="shared" si="5"/>
        <v>9999</v>
      </c>
      <c r="DB6" s="156">
        <f t="shared" si="5"/>
        <v>348</v>
      </c>
      <c r="DC6" s="156">
        <f t="shared" si="5"/>
        <v>9999</v>
      </c>
      <c r="DD6" s="156">
        <f t="shared" si="5"/>
        <v>9999</v>
      </c>
      <c r="DE6" s="156">
        <f t="shared" si="5"/>
        <v>9999</v>
      </c>
      <c r="DF6" s="156">
        <f t="shared" si="5"/>
        <v>365</v>
      </c>
      <c r="DG6" s="156">
        <f t="shared" si="5"/>
        <v>9999</v>
      </c>
      <c r="DH6" s="156">
        <f t="shared" si="5"/>
        <v>9999</v>
      </c>
      <c r="DI6" s="156">
        <f t="shared" si="5"/>
        <v>9999</v>
      </c>
      <c r="DJ6" s="156">
        <f t="shared" si="5"/>
        <v>383</v>
      </c>
      <c r="DK6" s="156">
        <f t="shared" si="5"/>
        <v>9999</v>
      </c>
      <c r="DL6" s="156">
        <f t="shared" si="5"/>
        <v>9999</v>
      </c>
      <c r="DM6" s="156">
        <f t="shared" si="5"/>
        <v>9999</v>
      </c>
      <c r="DN6" s="156">
        <f t="shared" si="5"/>
        <v>402</v>
      </c>
      <c r="DO6" s="156">
        <f t="shared" si="5"/>
        <v>9999</v>
      </c>
      <c r="DP6" s="156">
        <f t="shared" si="5"/>
        <v>9999</v>
      </c>
      <c r="DQ6" s="156">
        <f t="shared" si="5"/>
        <v>9999</v>
      </c>
      <c r="DR6" s="156">
        <f t="shared" si="5"/>
        <v>422</v>
      </c>
      <c r="DS6" s="156">
        <f t="shared" si="5"/>
        <v>9999</v>
      </c>
      <c r="DT6" s="156">
        <f t="shared" si="5"/>
        <v>9999</v>
      </c>
      <c r="DU6" s="156">
        <f t="shared" si="5"/>
        <v>9999</v>
      </c>
      <c r="DV6" s="156">
        <f t="shared" si="5"/>
        <v>442</v>
      </c>
      <c r="DW6" s="156">
        <f t="shared" si="5"/>
        <v>9999</v>
      </c>
      <c r="DX6" s="156">
        <f t="shared" si="5"/>
        <v>9999</v>
      </c>
      <c r="DY6" s="156">
        <f t="shared" si="5"/>
        <v>9999</v>
      </c>
      <c r="DZ6" s="156">
        <f t="shared" si="5"/>
        <v>464</v>
      </c>
      <c r="EA6" s="156">
        <f t="shared" ref="EA6:GL6" si="6">IF(MOD(EA2,192/$A$7)=0,EA5,9999)</f>
        <v>9999</v>
      </c>
      <c r="EB6" s="156">
        <f t="shared" si="6"/>
        <v>9999</v>
      </c>
      <c r="EC6" s="156">
        <f t="shared" si="6"/>
        <v>9999</v>
      </c>
      <c r="ED6" s="156">
        <f t="shared" si="6"/>
        <v>487</v>
      </c>
      <c r="EE6" s="156">
        <f t="shared" si="6"/>
        <v>9999</v>
      </c>
      <c r="EF6" s="156">
        <f t="shared" si="6"/>
        <v>9999</v>
      </c>
      <c r="EG6" s="156">
        <f t="shared" si="6"/>
        <v>9999</v>
      </c>
      <c r="EH6" s="156">
        <f t="shared" si="6"/>
        <v>511</v>
      </c>
      <c r="EI6" s="156">
        <f t="shared" si="6"/>
        <v>9999</v>
      </c>
      <c r="EJ6" s="156">
        <f t="shared" si="6"/>
        <v>9999</v>
      </c>
      <c r="EK6" s="156">
        <f t="shared" si="6"/>
        <v>9999</v>
      </c>
      <c r="EL6" s="156">
        <f t="shared" si="6"/>
        <v>536</v>
      </c>
      <c r="EM6" s="156">
        <f t="shared" si="6"/>
        <v>9999</v>
      </c>
      <c r="EN6" s="156">
        <f t="shared" si="6"/>
        <v>9999</v>
      </c>
      <c r="EO6" s="156">
        <f t="shared" si="6"/>
        <v>9999</v>
      </c>
      <c r="EP6" s="156">
        <f t="shared" si="6"/>
        <v>562</v>
      </c>
      <c r="EQ6" s="156">
        <f t="shared" si="6"/>
        <v>9999</v>
      </c>
      <c r="ER6" s="156">
        <f t="shared" si="6"/>
        <v>9999</v>
      </c>
      <c r="ES6" s="156">
        <f t="shared" si="6"/>
        <v>9999</v>
      </c>
      <c r="ET6" s="156">
        <f t="shared" si="6"/>
        <v>590</v>
      </c>
      <c r="EU6" s="156">
        <f t="shared" si="6"/>
        <v>9999</v>
      </c>
      <c r="EV6" s="156">
        <f t="shared" si="6"/>
        <v>9999</v>
      </c>
      <c r="EW6" s="156">
        <f t="shared" si="6"/>
        <v>9999</v>
      </c>
      <c r="EX6" s="156">
        <f t="shared" si="6"/>
        <v>619</v>
      </c>
      <c r="EY6" s="156">
        <f t="shared" si="6"/>
        <v>9999</v>
      </c>
      <c r="EZ6" s="156">
        <f t="shared" si="6"/>
        <v>9999</v>
      </c>
      <c r="FA6" s="156">
        <f t="shared" si="6"/>
        <v>9999</v>
      </c>
      <c r="FB6" s="156">
        <f t="shared" si="6"/>
        <v>649</v>
      </c>
      <c r="FC6" s="156">
        <f t="shared" si="6"/>
        <v>9999</v>
      </c>
      <c r="FD6" s="156">
        <f t="shared" si="6"/>
        <v>9999</v>
      </c>
      <c r="FE6" s="156">
        <f t="shared" si="6"/>
        <v>9999</v>
      </c>
      <c r="FF6" s="156">
        <f t="shared" si="6"/>
        <v>681</v>
      </c>
      <c r="FG6" s="156">
        <f t="shared" si="6"/>
        <v>9999</v>
      </c>
      <c r="FH6" s="156">
        <f t="shared" si="6"/>
        <v>9999</v>
      </c>
      <c r="FI6" s="156">
        <f t="shared" si="6"/>
        <v>9999</v>
      </c>
      <c r="FJ6" s="156">
        <f t="shared" si="6"/>
        <v>715</v>
      </c>
      <c r="FK6" s="156">
        <f t="shared" si="6"/>
        <v>9999</v>
      </c>
      <c r="FL6" s="156">
        <f t="shared" si="6"/>
        <v>9999</v>
      </c>
      <c r="FM6" s="156">
        <f t="shared" si="6"/>
        <v>9999</v>
      </c>
      <c r="FN6" s="156">
        <f t="shared" si="6"/>
        <v>750</v>
      </c>
      <c r="FO6" s="156">
        <f t="shared" si="6"/>
        <v>9999</v>
      </c>
      <c r="FP6" s="156">
        <f t="shared" si="6"/>
        <v>9999</v>
      </c>
      <c r="FQ6" s="156">
        <f t="shared" si="6"/>
        <v>9999</v>
      </c>
      <c r="FR6" s="156">
        <f t="shared" si="6"/>
        <v>787</v>
      </c>
      <c r="FS6" s="156">
        <f t="shared" si="6"/>
        <v>9999</v>
      </c>
      <c r="FT6" s="156">
        <f t="shared" si="6"/>
        <v>9999</v>
      </c>
      <c r="FU6" s="156">
        <f t="shared" si="6"/>
        <v>9999</v>
      </c>
      <c r="FV6" s="156">
        <f t="shared" si="6"/>
        <v>825</v>
      </c>
      <c r="FW6" s="156">
        <f t="shared" si="6"/>
        <v>9999</v>
      </c>
      <c r="FX6" s="156">
        <f t="shared" si="6"/>
        <v>9999</v>
      </c>
      <c r="FY6" s="156">
        <f t="shared" si="6"/>
        <v>9999</v>
      </c>
      <c r="FZ6" s="156">
        <f t="shared" si="6"/>
        <v>866</v>
      </c>
      <c r="GA6" s="156">
        <f t="shared" si="6"/>
        <v>9999</v>
      </c>
      <c r="GB6" s="156">
        <f t="shared" si="6"/>
        <v>9999</v>
      </c>
      <c r="GC6" s="156">
        <f t="shared" si="6"/>
        <v>9999</v>
      </c>
      <c r="GD6" s="156">
        <f t="shared" si="6"/>
        <v>909</v>
      </c>
      <c r="GE6" s="156">
        <f t="shared" si="6"/>
        <v>9999</v>
      </c>
      <c r="GF6" s="156">
        <f t="shared" si="6"/>
        <v>9999</v>
      </c>
      <c r="GG6" s="156">
        <f t="shared" si="6"/>
        <v>9999</v>
      </c>
      <c r="GH6" s="156">
        <f t="shared" si="6"/>
        <v>953</v>
      </c>
      <c r="GI6" s="156">
        <f t="shared" si="6"/>
        <v>9999</v>
      </c>
      <c r="GJ6" s="156">
        <f t="shared" si="6"/>
        <v>9999</v>
      </c>
      <c r="GK6" s="156">
        <f t="shared" si="6"/>
        <v>9999</v>
      </c>
      <c r="GL6" s="156">
        <f t="shared" si="6"/>
        <v>1000</v>
      </c>
    </row>
    <row r="7" spans="1:194" ht="14.4" x14ac:dyDescent="0.3">
      <c r="A7" s="227">
        <f>'Задание и расчет'!AC131</f>
        <v>48</v>
      </c>
      <c r="B7" s="160" t="s">
        <v>158</v>
      </c>
      <c r="C7" s="160"/>
      <c r="D7" s="161"/>
      <c r="E7" s="161"/>
      <c r="F7" s="161"/>
      <c r="G7" s="161"/>
      <c r="H7" s="161"/>
      <c r="I7" s="161"/>
      <c r="J7" s="161"/>
      <c r="K7" s="161"/>
      <c r="L7" s="161"/>
      <c r="M7" s="161"/>
      <c r="N7" s="161"/>
      <c r="O7" s="161"/>
      <c r="P7" s="161"/>
      <c r="Q7" s="161"/>
      <c r="R7" s="161"/>
      <c r="S7" s="161"/>
      <c r="T7" s="161"/>
      <c r="U7" s="161"/>
    </row>
    <row r="8" spans="1:194" ht="14.4" x14ac:dyDescent="0.3">
      <c r="A8" s="227">
        <f>'Задание и расчет'!AC132</f>
        <v>1</v>
      </c>
      <c r="B8" s="162" t="s">
        <v>159</v>
      </c>
      <c r="C8" s="162"/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161"/>
      <c r="Q8" s="161"/>
      <c r="R8" s="161"/>
      <c r="S8" s="161"/>
      <c r="T8" s="161"/>
      <c r="U8" s="161"/>
      <c r="V8" s="161"/>
      <c r="W8" s="161"/>
      <c r="X8" s="161"/>
      <c r="Y8" s="161"/>
      <c r="Z8" s="161"/>
      <c r="AA8" s="161"/>
      <c r="AB8" s="161"/>
      <c r="AC8" s="161"/>
      <c r="AD8" s="161"/>
      <c r="AE8" s="161"/>
      <c r="AF8" s="161"/>
      <c r="AG8" s="161"/>
      <c r="AH8" s="161"/>
      <c r="AI8" s="161"/>
    </row>
    <row r="9" spans="1:194" x14ac:dyDescent="0.25">
      <c r="A9" s="163" t="s">
        <v>160</v>
      </c>
      <c r="B9" s="197"/>
      <c r="D9" s="163" t="s">
        <v>161</v>
      </c>
      <c r="E9" s="164"/>
      <c r="G9" s="163" t="s">
        <v>162</v>
      </c>
      <c r="H9" s="215" t="s">
        <v>192</v>
      </c>
      <c r="I9" s="216" t="s">
        <v>32</v>
      </c>
      <c r="J9" s="151" t="s">
        <v>94</v>
      </c>
      <c r="K9" s="217" t="s">
        <v>163</v>
      </c>
      <c r="L9" s="215" t="s">
        <v>193</v>
      </c>
      <c r="M9" s="216" t="s">
        <v>32</v>
      </c>
      <c r="O9" s="172" t="s">
        <v>194</v>
      </c>
      <c r="P9" s="218"/>
      <c r="Q9" s="174" t="s">
        <v>32</v>
      </c>
      <c r="R9" s="174"/>
      <c r="S9" s="219"/>
      <c r="T9" s="166"/>
      <c r="U9" s="166" t="s">
        <v>164</v>
      </c>
      <c r="V9" s="166"/>
      <c r="W9" s="166"/>
      <c r="X9" s="165"/>
      <c r="Y9" s="178" t="s">
        <v>165</v>
      </c>
      <c r="AA9" s="167"/>
    </row>
    <row r="10" spans="1:194" ht="13.8" x14ac:dyDescent="0.3">
      <c r="A10" s="168" t="s">
        <v>166</v>
      </c>
      <c r="B10" s="220" t="s">
        <v>167</v>
      </c>
      <c r="C10" s="169" t="s">
        <v>168</v>
      </c>
      <c r="D10" s="170" t="s">
        <v>169</v>
      </c>
      <c r="E10" s="170" t="s">
        <v>170</v>
      </c>
      <c r="G10" s="171" t="s">
        <v>195</v>
      </c>
      <c r="H10" s="215" t="s">
        <v>196</v>
      </c>
      <c r="I10" s="216" t="s">
        <v>171</v>
      </c>
      <c r="J10" s="151" t="s">
        <v>94</v>
      </c>
      <c r="K10" s="171" t="s">
        <v>195</v>
      </c>
      <c r="L10" s="215" t="s">
        <v>196</v>
      </c>
      <c r="M10" s="216" t="s">
        <v>171</v>
      </c>
      <c r="O10" s="172" t="s">
        <v>197</v>
      </c>
      <c r="P10" s="173" t="s">
        <v>198</v>
      </c>
      <c r="Q10" s="174" t="s">
        <v>171</v>
      </c>
      <c r="R10" s="174" t="s">
        <v>138</v>
      </c>
      <c r="S10" s="175" t="s">
        <v>172</v>
      </c>
      <c r="T10" s="176" t="s">
        <v>14</v>
      </c>
      <c r="U10" s="176" t="s">
        <v>173</v>
      </c>
      <c r="V10" s="176" t="s">
        <v>174</v>
      </c>
      <c r="W10" s="176" t="s">
        <v>175</v>
      </c>
      <c r="X10" s="177" t="s">
        <v>176</v>
      </c>
      <c r="Y10" s="178" t="s">
        <v>177</v>
      </c>
      <c r="Z10" s="179"/>
      <c r="AA10" s="179"/>
    </row>
    <row r="11" spans="1:194" ht="13.8" thickBot="1" x14ac:dyDescent="0.3">
      <c r="A11" s="180" t="s">
        <v>178</v>
      </c>
      <c r="B11" s="221" t="s">
        <v>179</v>
      </c>
      <c r="C11" s="181" t="s">
        <v>180</v>
      </c>
      <c r="D11" s="182" t="s">
        <v>181</v>
      </c>
      <c r="E11" s="182" t="s">
        <v>182</v>
      </c>
      <c r="F11" s="183"/>
      <c r="G11" s="222" t="s">
        <v>199</v>
      </c>
      <c r="H11" s="223" t="s">
        <v>178</v>
      </c>
      <c r="I11" s="224" t="s">
        <v>183</v>
      </c>
      <c r="J11" s="183"/>
      <c r="K11" s="222" t="s">
        <v>199</v>
      </c>
      <c r="L11" s="223" t="s">
        <v>178</v>
      </c>
      <c r="M11" s="224" t="s">
        <v>183</v>
      </c>
      <c r="N11" s="183"/>
      <c r="O11" s="184" t="s">
        <v>200</v>
      </c>
      <c r="P11" s="185" t="s">
        <v>201</v>
      </c>
      <c r="Q11" s="186" t="s">
        <v>183</v>
      </c>
      <c r="R11" s="186" t="s">
        <v>183</v>
      </c>
      <c r="S11" s="187" t="s">
        <v>183</v>
      </c>
      <c r="T11" s="188" t="s">
        <v>202</v>
      </c>
      <c r="U11" s="188" t="s">
        <v>184</v>
      </c>
      <c r="V11" s="188" t="s">
        <v>184</v>
      </c>
      <c r="W11" s="188" t="s">
        <v>185</v>
      </c>
      <c r="X11" s="189" t="s">
        <v>185</v>
      </c>
      <c r="Y11" s="190" t="s">
        <v>178</v>
      </c>
    </row>
    <row r="12" spans="1:194" ht="13.8" thickTop="1" x14ac:dyDescent="0.25">
      <c r="A12" s="159">
        <f>'Задание и расчет'!P135</f>
        <v>64.607002036207106</v>
      </c>
      <c r="B12" s="225">
        <v>1</v>
      </c>
      <c r="C12" s="169">
        <f>IF(A12&gt;=0.000001,A12,0.000001)</f>
        <v>64.607002036207106</v>
      </c>
      <c r="D12" s="170">
        <f t="shared" ref="D12:D75" si="7">POWER(10,2-INT(LOG10(C12)))</f>
        <v>10</v>
      </c>
      <c r="E12" s="170">
        <f t="shared" ref="E12:E75" si="8">C12*D12</f>
        <v>646.07002036207109</v>
      </c>
      <c r="G12" s="171" cm="1">
        <f t="array" ref="G12">MAX(IF(MIN(ABS(LN(B$4:Z$4/E12)))=ABS(LN(B$4:Z$4/E12)),B$4:Z$4,-9999))</f>
        <v>620</v>
      </c>
      <c r="H12" s="215">
        <f>G12/D12</f>
        <v>62</v>
      </c>
      <c r="I12" s="226">
        <f>100*ABS(C12-H12)/C12</f>
        <v>4.0351694925359451</v>
      </c>
      <c r="K12" s="171" cm="1">
        <f t="array" ref="K12">MAX(IF(MIN(ABS(LN(B$6:GL$6/E12)))=ABS(LN(B$6:GL$6/E12)),B$6:GL$6,-9999))</f>
        <v>649</v>
      </c>
      <c r="L12" s="215">
        <f t="shared" ref="L12:L75" si="9">K12/D12</f>
        <v>64.900000000000006</v>
      </c>
      <c r="M12" s="226">
        <f t="shared" ref="M12:M75" si="10">100*ABS(C12-L12)/C12</f>
        <v>0.45350806345834976</v>
      </c>
      <c r="O12" s="172">
        <f t="shared" ref="O12:O75" si="11">IF($A$7&lt;=24,H12,L12)</f>
        <v>64.900000000000006</v>
      </c>
      <c r="P12" s="173">
        <f>IF(AND($A$7&gt;=48,$A$8&gt;0.5,I12&lt;M12),H12,O12)</f>
        <v>64.900000000000006</v>
      </c>
      <c r="Q12" s="191">
        <f>100*ABS(C12-P12)/C12</f>
        <v>0.45350806345834976</v>
      </c>
      <c r="R12" s="192">
        <f>MAX(Q12:Q116)</f>
        <v>0.45350806345834976</v>
      </c>
      <c r="S12" s="175">
        <f>100*(POWER(10,0.5/A7)-1)</f>
        <v>2.4275221381592216</v>
      </c>
      <c r="T12" s="193">
        <f>3*INT(LOG10(P12)/3)</f>
        <v>0</v>
      </c>
      <c r="U12" s="193">
        <f>P12/POWER(10,T12)</f>
        <v>64.900000000000006</v>
      </c>
      <c r="V12" s="193">
        <f t="shared" ref="V12:V75" si="12">INT(LOG10(U12))</f>
        <v>1</v>
      </c>
      <c r="W12" s="194" t="str">
        <f t="shared" ref="W12:W75" si="13">IF(V12=0,TEXT(U12,"#.00"),IF(V12=1,TEXT(U12,"##.0"),TEXT(U12,"###")))</f>
        <v>64.9</v>
      </c>
      <c r="X12" s="195" t="str">
        <f>IF(T12=9,"Г",IF(T12=6,"M",IF(T12=3,"к",IF(T12=0,"",IF(T12=-3,"m",IF(T12=-6,"u","_"))))))</f>
        <v/>
      </c>
      <c r="Y12" s="196" t="str">
        <f>_xlfn.CONCAT(W12,X12)</f>
        <v>64.9</v>
      </c>
    </row>
    <row r="13" spans="1:194" x14ac:dyDescent="0.25">
      <c r="A13" s="159">
        <v>0</v>
      </c>
      <c r="B13" s="225">
        <v>2</v>
      </c>
      <c r="C13" s="169">
        <f t="shared" ref="C13:C76" si="14">IF(A13&gt;=0.000001,A13,0.000001)</f>
        <v>9.9999999999999995E-7</v>
      </c>
      <c r="D13" s="170">
        <f t="shared" si="7"/>
        <v>100000000</v>
      </c>
      <c r="E13" s="170">
        <f t="shared" si="8"/>
        <v>100</v>
      </c>
      <c r="G13" s="171" cm="1">
        <f t="array" ref="G13">MAX(IF(MIN(ABS(LN(B$4:Z$4/E13)))=ABS(LN(B$4:Z$4/E13)),B$4:Z$4,-9999))</f>
        <v>100</v>
      </c>
      <c r="H13" s="215">
        <f t="shared" ref="H13:H76" si="15">G13/D13</f>
        <v>9.9999999999999995E-7</v>
      </c>
      <c r="I13" s="226">
        <f t="shared" ref="I13:I76" si="16">100*ABS(C13-H13)/C13</f>
        <v>0</v>
      </c>
      <c r="K13" s="171" cm="1">
        <f t="array" ref="K13">MAX(IF(MIN(ABS(LN(B$6:GL$6/E13)))=ABS(LN(B$6:GL$6/E13)),B$6:GL$6,-9999))</f>
        <v>100</v>
      </c>
      <c r="L13" s="215">
        <f t="shared" si="9"/>
        <v>9.9999999999999995E-7</v>
      </c>
      <c r="M13" s="226">
        <f t="shared" si="10"/>
        <v>0</v>
      </c>
      <c r="O13" s="172">
        <f t="shared" si="11"/>
        <v>9.9999999999999995E-7</v>
      </c>
      <c r="P13" s="173">
        <f t="shared" ref="P13:P76" si="17">IF(AND($A$7&gt;=48,$A$8&gt;0.5,I13&lt;M13),H13,O13)</f>
        <v>9.9999999999999995E-7</v>
      </c>
      <c r="Q13" s="191">
        <f t="shared" ref="Q13:Q76" si="18">100*ABS(C13-P13)/C13</f>
        <v>0</v>
      </c>
      <c r="S13" s="197"/>
      <c r="T13" s="193">
        <f t="shared" ref="T13:T76" si="19">3*INT(LOG10(P13)/3)</f>
        <v>-6</v>
      </c>
      <c r="U13" s="193">
        <f t="shared" ref="U13:U76" si="20">P13/POWER(10,T13)</f>
        <v>1</v>
      </c>
      <c r="V13" s="193">
        <f t="shared" si="12"/>
        <v>0</v>
      </c>
      <c r="W13" s="194" t="str">
        <f t="shared" si="13"/>
        <v>1.00</v>
      </c>
      <c r="X13" s="195" t="str">
        <f t="shared" ref="X13:X76" si="21">IF(T13=9,"Г",IF(T13=6,"M",IF(T13=3,"к",IF(T13=0,"",IF(T13=-3,"m",IF(T13=-6,"u","_"))))))</f>
        <v>u</v>
      </c>
      <c r="Y13" s="196" t="str">
        <f t="shared" ref="Y13:Y76" si="22">_xlfn.CONCAT(W13,X13)</f>
        <v>1.00u</v>
      </c>
    </row>
    <row r="14" spans="1:194" x14ac:dyDescent="0.25">
      <c r="A14" s="159">
        <v>0</v>
      </c>
      <c r="B14" s="225">
        <v>3</v>
      </c>
      <c r="C14" s="169">
        <f t="shared" si="14"/>
        <v>9.9999999999999995E-7</v>
      </c>
      <c r="D14" s="170">
        <f t="shared" si="7"/>
        <v>100000000</v>
      </c>
      <c r="E14" s="170">
        <f t="shared" si="8"/>
        <v>100</v>
      </c>
      <c r="G14" s="171" cm="1">
        <f t="array" ref="G14">MAX(IF(MIN(ABS(LN(B$4:Z$4/E14)))=ABS(LN(B$4:Z$4/E14)),B$4:Z$4,-9999))</f>
        <v>100</v>
      </c>
      <c r="H14" s="215">
        <f t="shared" si="15"/>
        <v>9.9999999999999995E-7</v>
      </c>
      <c r="I14" s="226">
        <f t="shared" si="16"/>
        <v>0</v>
      </c>
      <c r="K14" s="171" cm="1">
        <f t="array" ref="K14">MAX(IF(MIN(ABS(LN(B$6:GL$6/E14)))=ABS(LN(B$6:GL$6/E14)),B$6:GL$6,-9999))</f>
        <v>100</v>
      </c>
      <c r="L14" s="215">
        <f t="shared" si="9"/>
        <v>9.9999999999999995E-7</v>
      </c>
      <c r="M14" s="226">
        <f t="shared" si="10"/>
        <v>0</v>
      </c>
      <c r="O14" s="172">
        <f t="shared" si="11"/>
        <v>9.9999999999999995E-7</v>
      </c>
      <c r="P14" s="173">
        <f t="shared" si="17"/>
        <v>9.9999999999999995E-7</v>
      </c>
      <c r="Q14" s="191">
        <f t="shared" si="18"/>
        <v>0</v>
      </c>
      <c r="S14" s="197"/>
      <c r="T14" s="193">
        <f t="shared" si="19"/>
        <v>-6</v>
      </c>
      <c r="U14" s="193">
        <f t="shared" si="20"/>
        <v>1</v>
      </c>
      <c r="V14" s="193">
        <f t="shared" si="12"/>
        <v>0</v>
      </c>
      <c r="W14" s="194" t="str">
        <f t="shared" si="13"/>
        <v>1.00</v>
      </c>
      <c r="X14" s="195" t="str">
        <f t="shared" si="21"/>
        <v>u</v>
      </c>
      <c r="Y14" s="196" t="str">
        <f t="shared" si="22"/>
        <v>1.00u</v>
      </c>
    </row>
    <row r="15" spans="1:194" x14ac:dyDescent="0.25">
      <c r="A15" s="159">
        <v>0</v>
      </c>
      <c r="B15" s="225">
        <v>4</v>
      </c>
      <c r="C15" s="169">
        <f t="shared" si="14"/>
        <v>9.9999999999999995E-7</v>
      </c>
      <c r="D15" s="170">
        <f t="shared" si="7"/>
        <v>100000000</v>
      </c>
      <c r="E15" s="170">
        <f t="shared" si="8"/>
        <v>100</v>
      </c>
      <c r="G15" s="171" cm="1">
        <f t="array" ref="G15">MAX(IF(MIN(ABS(LN(B$4:Z$4/E15)))=ABS(LN(B$4:Z$4/E15)),B$4:Z$4,-9999))</f>
        <v>100</v>
      </c>
      <c r="H15" s="215">
        <f t="shared" si="15"/>
        <v>9.9999999999999995E-7</v>
      </c>
      <c r="I15" s="226">
        <f t="shared" si="16"/>
        <v>0</v>
      </c>
      <c r="K15" s="171" cm="1">
        <f t="array" ref="K15">MAX(IF(MIN(ABS(LN(B$6:GL$6/E15)))=ABS(LN(B$6:GL$6/E15)),B$6:GL$6,-9999))</f>
        <v>100</v>
      </c>
      <c r="L15" s="215">
        <f t="shared" si="9"/>
        <v>9.9999999999999995E-7</v>
      </c>
      <c r="M15" s="226">
        <f t="shared" si="10"/>
        <v>0</v>
      </c>
      <c r="O15" s="172">
        <f t="shared" si="11"/>
        <v>9.9999999999999995E-7</v>
      </c>
      <c r="P15" s="173">
        <f t="shared" si="17"/>
        <v>9.9999999999999995E-7</v>
      </c>
      <c r="Q15" s="191">
        <f t="shared" si="18"/>
        <v>0</v>
      </c>
      <c r="S15" s="197"/>
      <c r="T15" s="193">
        <f t="shared" si="19"/>
        <v>-6</v>
      </c>
      <c r="U15" s="193">
        <f t="shared" si="20"/>
        <v>1</v>
      </c>
      <c r="V15" s="193">
        <f t="shared" si="12"/>
        <v>0</v>
      </c>
      <c r="W15" s="194" t="str">
        <f t="shared" si="13"/>
        <v>1.00</v>
      </c>
      <c r="X15" s="195" t="str">
        <f t="shared" si="21"/>
        <v>u</v>
      </c>
      <c r="Y15" s="196" t="str">
        <f t="shared" si="22"/>
        <v>1.00u</v>
      </c>
    </row>
    <row r="16" spans="1:194" x14ac:dyDescent="0.25">
      <c r="A16" s="159">
        <v>0</v>
      </c>
      <c r="B16" s="225">
        <v>5</v>
      </c>
      <c r="C16" s="169">
        <f t="shared" si="14"/>
        <v>9.9999999999999995E-7</v>
      </c>
      <c r="D16" s="170">
        <f t="shared" si="7"/>
        <v>100000000</v>
      </c>
      <c r="E16" s="170">
        <f t="shared" si="8"/>
        <v>100</v>
      </c>
      <c r="G16" s="171" cm="1">
        <f t="array" ref="G16">MAX(IF(MIN(ABS(LN(B$4:Z$4/E16)))=ABS(LN(B$4:Z$4/E16)),B$4:Z$4,-9999))</f>
        <v>100</v>
      </c>
      <c r="H16" s="215">
        <f t="shared" si="15"/>
        <v>9.9999999999999995E-7</v>
      </c>
      <c r="I16" s="226">
        <f t="shared" si="16"/>
        <v>0</v>
      </c>
      <c r="K16" s="171" cm="1">
        <f t="array" ref="K16">MAX(IF(MIN(ABS(LN(B$6:GL$6/E16)))=ABS(LN(B$6:GL$6/E16)),B$6:GL$6,-9999))</f>
        <v>100</v>
      </c>
      <c r="L16" s="215">
        <f t="shared" si="9"/>
        <v>9.9999999999999995E-7</v>
      </c>
      <c r="M16" s="226">
        <f t="shared" si="10"/>
        <v>0</v>
      </c>
      <c r="O16" s="172">
        <f t="shared" si="11"/>
        <v>9.9999999999999995E-7</v>
      </c>
      <c r="P16" s="173">
        <f t="shared" si="17"/>
        <v>9.9999999999999995E-7</v>
      </c>
      <c r="Q16" s="191">
        <f t="shared" si="18"/>
        <v>0</v>
      </c>
      <c r="S16" s="197"/>
      <c r="T16" s="193">
        <f t="shared" si="19"/>
        <v>-6</v>
      </c>
      <c r="U16" s="193">
        <f t="shared" si="20"/>
        <v>1</v>
      </c>
      <c r="V16" s="193">
        <f t="shared" si="12"/>
        <v>0</v>
      </c>
      <c r="W16" s="194" t="str">
        <f t="shared" si="13"/>
        <v>1.00</v>
      </c>
      <c r="X16" s="195" t="str">
        <f t="shared" si="21"/>
        <v>u</v>
      </c>
      <c r="Y16" s="196" t="str">
        <f t="shared" si="22"/>
        <v>1.00u</v>
      </c>
    </row>
    <row r="17" spans="1:25" x14ac:dyDescent="0.25">
      <c r="A17" s="159">
        <v>0</v>
      </c>
      <c r="B17" s="225">
        <v>6</v>
      </c>
      <c r="C17" s="169">
        <f t="shared" si="14"/>
        <v>9.9999999999999995E-7</v>
      </c>
      <c r="D17" s="170">
        <f t="shared" si="7"/>
        <v>100000000</v>
      </c>
      <c r="E17" s="170">
        <f t="shared" si="8"/>
        <v>100</v>
      </c>
      <c r="G17" s="171" cm="1">
        <f t="array" ref="G17">MAX(IF(MIN(ABS(LN(B$4:Z$4/E17)))=ABS(LN(B$4:Z$4/E17)),B$4:Z$4,-9999))</f>
        <v>100</v>
      </c>
      <c r="H17" s="215">
        <f t="shared" si="15"/>
        <v>9.9999999999999995E-7</v>
      </c>
      <c r="I17" s="226">
        <f t="shared" si="16"/>
        <v>0</v>
      </c>
      <c r="K17" s="171" cm="1">
        <f t="array" ref="K17">MAX(IF(MIN(ABS(LN(B$6:GL$6/E17)))=ABS(LN(B$6:GL$6/E17)),B$6:GL$6,-9999))</f>
        <v>100</v>
      </c>
      <c r="L17" s="215">
        <f t="shared" si="9"/>
        <v>9.9999999999999995E-7</v>
      </c>
      <c r="M17" s="226">
        <f t="shared" si="10"/>
        <v>0</v>
      </c>
      <c r="O17" s="172">
        <f t="shared" si="11"/>
        <v>9.9999999999999995E-7</v>
      </c>
      <c r="P17" s="173">
        <f t="shared" si="17"/>
        <v>9.9999999999999995E-7</v>
      </c>
      <c r="Q17" s="191">
        <f t="shared" si="18"/>
        <v>0</v>
      </c>
      <c r="S17" s="197"/>
      <c r="T17" s="193">
        <f t="shared" si="19"/>
        <v>-6</v>
      </c>
      <c r="U17" s="193">
        <f t="shared" si="20"/>
        <v>1</v>
      </c>
      <c r="V17" s="193">
        <f t="shared" si="12"/>
        <v>0</v>
      </c>
      <c r="W17" s="194" t="str">
        <f t="shared" si="13"/>
        <v>1.00</v>
      </c>
      <c r="X17" s="195" t="str">
        <f t="shared" si="21"/>
        <v>u</v>
      </c>
      <c r="Y17" s="196" t="str">
        <f t="shared" si="22"/>
        <v>1.00u</v>
      </c>
    </row>
    <row r="18" spans="1:25" x14ac:dyDescent="0.25">
      <c r="A18" s="159">
        <v>0</v>
      </c>
      <c r="B18" s="225">
        <v>7</v>
      </c>
      <c r="C18" s="169">
        <f t="shared" si="14"/>
        <v>9.9999999999999995E-7</v>
      </c>
      <c r="D18" s="170">
        <f t="shared" si="7"/>
        <v>100000000</v>
      </c>
      <c r="E18" s="170">
        <f t="shared" si="8"/>
        <v>100</v>
      </c>
      <c r="G18" s="171" cm="1">
        <f t="array" ref="G18">MAX(IF(MIN(ABS(LN(B$4:Z$4/E18)))=ABS(LN(B$4:Z$4/E18)),B$4:Z$4,-9999))</f>
        <v>100</v>
      </c>
      <c r="H18" s="215">
        <f t="shared" si="15"/>
        <v>9.9999999999999995E-7</v>
      </c>
      <c r="I18" s="226">
        <f t="shared" si="16"/>
        <v>0</v>
      </c>
      <c r="K18" s="171" cm="1">
        <f t="array" ref="K18">MAX(IF(MIN(ABS(LN(B$6:GL$6/E18)))=ABS(LN(B$6:GL$6/E18)),B$6:GL$6,-9999))</f>
        <v>100</v>
      </c>
      <c r="L18" s="215">
        <f t="shared" si="9"/>
        <v>9.9999999999999995E-7</v>
      </c>
      <c r="M18" s="226">
        <f t="shared" si="10"/>
        <v>0</v>
      </c>
      <c r="O18" s="172">
        <f t="shared" si="11"/>
        <v>9.9999999999999995E-7</v>
      </c>
      <c r="P18" s="173">
        <f t="shared" si="17"/>
        <v>9.9999999999999995E-7</v>
      </c>
      <c r="Q18" s="191">
        <f t="shared" si="18"/>
        <v>0</v>
      </c>
      <c r="S18" s="197"/>
      <c r="T18" s="193">
        <f t="shared" si="19"/>
        <v>-6</v>
      </c>
      <c r="U18" s="193">
        <f t="shared" si="20"/>
        <v>1</v>
      </c>
      <c r="V18" s="193">
        <f t="shared" si="12"/>
        <v>0</v>
      </c>
      <c r="W18" s="194" t="str">
        <f t="shared" si="13"/>
        <v>1.00</v>
      </c>
      <c r="X18" s="195" t="str">
        <f t="shared" si="21"/>
        <v>u</v>
      </c>
      <c r="Y18" s="196" t="str">
        <f t="shared" si="22"/>
        <v>1.00u</v>
      </c>
    </row>
    <row r="19" spans="1:25" x14ac:dyDescent="0.25">
      <c r="A19" s="159">
        <v>0</v>
      </c>
      <c r="B19" s="225">
        <v>8</v>
      </c>
      <c r="C19" s="169">
        <f t="shared" si="14"/>
        <v>9.9999999999999995E-7</v>
      </c>
      <c r="D19" s="170">
        <f t="shared" si="7"/>
        <v>100000000</v>
      </c>
      <c r="E19" s="170">
        <f t="shared" si="8"/>
        <v>100</v>
      </c>
      <c r="G19" s="171" cm="1">
        <f t="array" ref="G19">MAX(IF(MIN(ABS(LN(B$4:Z$4/E19)))=ABS(LN(B$4:Z$4/E19)),B$4:Z$4,-9999))</f>
        <v>100</v>
      </c>
      <c r="H19" s="215">
        <f t="shared" si="15"/>
        <v>9.9999999999999995E-7</v>
      </c>
      <c r="I19" s="226">
        <f t="shared" si="16"/>
        <v>0</v>
      </c>
      <c r="K19" s="171" cm="1">
        <f t="array" ref="K19">MAX(IF(MIN(ABS(LN(B$6:GL$6/E19)))=ABS(LN(B$6:GL$6/E19)),B$6:GL$6,-9999))</f>
        <v>100</v>
      </c>
      <c r="L19" s="215">
        <f t="shared" si="9"/>
        <v>9.9999999999999995E-7</v>
      </c>
      <c r="M19" s="226">
        <f t="shared" si="10"/>
        <v>0</v>
      </c>
      <c r="O19" s="172">
        <f t="shared" si="11"/>
        <v>9.9999999999999995E-7</v>
      </c>
      <c r="P19" s="173">
        <f t="shared" si="17"/>
        <v>9.9999999999999995E-7</v>
      </c>
      <c r="Q19" s="191">
        <f t="shared" si="18"/>
        <v>0</v>
      </c>
      <c r="S19" s="197"/>
      <c r="T19" s="193">
        <f t="shared" si="19"/>
        <v>-6</v>
      </c>
      <c r="U19" s="193">
        <f t="shared" si="20"/>
        <v>1</v>
      </c>
      <c r="V19" s="193">
        <f t="shared" si="12"/>
        <v>0</v>
      </c>
      <c r="W19" s="194" t="str">
        <f t="shared" si="13"/>
        <v>1.00</v>
      </c>
      <c r="X19" s="195" t="str">
        <f t="shared" si="21"/>
        <v>u</v>
      </c>
      <c r="Y19" s="196" t="str">
        <f t="shared" si="22"/>
        <v>1.00u</v>
      </c>
    </row>
    <row r="20" spans="1:25" x14ac:dyDescent="0.25">
      <c r="A20" s="159">
        <v>0</v>
      </c>
      <c r="B20" s="225">
        <v>9</v>
      </c>
      <c r="C20" s="169">
        <f t="shared" si="14"/>
        <v>9.9999999999999995E-7</v>
      </c>
      <c r="D20" s="170">
        <f t="shared" si="7"/>
        <v>100000000</v>
      </c>
      <c r="E20" s="170">
        <f t="shared" si="8"/>
        <v>100</v>
      </c>
      <c r="G20" s="171" cm="1">
        <f t="array" ref="G20">MAX(IF(MIN(ABS(LN(B$4:Z$4/E20)))=ABS(LN(B$4:Z$4/E20)),B$4:Z$4,-9999))</f>
        <v>100</v>
      </c>
      <c r="H20" s="215">
        <f t="shared" si="15"/>
        <v>9.9999999999999995E-7</v>
      </c>
      <c r="I20" s="226">
        <f t="shared" si="16"/>
        <v>0</v>
      </c>
      <c r="K20" s="171" cm="1">
        <f t="array" ref="K20">MAX(IF(MIN(ABS(LN(B$6:GL$6/E20)))=ABS(LN(B$6:GL$6/E20)),B$6:GL$6,-9999))</f>
        <v>100</v>
      </c>
      <c r="L20" s="215">
        <f t="shared" si="9"/>
        <v>9.9999999999999995E-7</v>
      </c>
      <c r="M20" s="226">
        <f t="shared" si="10"/>
        <v>0</v>
      </c>
      <c r="O20" s="172">
        <f t="shared" si="11"/>
        <v>9.9999999999999995E-7</v>
      </c>
      <c r="P20" s="173">
        <f t="shared" si="17"/>
        <v>9.9999999999999995E-7</v>
      </c>
      <c r="Q20" s="191">
        <f t="shared" si="18"/>
        <v>0</v>
      </c>
      <c r="S20" s="197"/>
      <c r="T20" s="193">
        <f t="shared" si="19"/>
        <v>-6</v>
      </c>
      <c r="U20" s="193">
        <f t="shared" si="20"/>
        <v>1</v>
      </c>
      <c r="V20" s="193">
        <f t="shared" si="12"/>
        <v>0</v>
      </c>
      <c r="W20" s="194" t="str">
        <f t="shared" si="13"/>
        <v>1.00</v>
      </c>
      <c r="X20" s="195" t="str">
        <f t="shared" si="21"/>
        <v>u</v>
      </c>
      <c r="Y20" s="196" t="str">
        <f t="shared" si="22"/>
        <v>1.00u</v>
      </c>
    </row>
    <row r="21" spans="1:25" x14ac:dyDescent="0.25">
      <c r="A21" s="159">
        <v>0</v>
      </c>
      <c r="B21" s="225">
        <v>10</v>
      </c>
      <c r="C21" s="169">
        <f t="shared" si="14"/>
        <v>9.9999999999999995E-7</v>
      </c>
      <c r="D21" s="170">
        <f t="shared" si="7"/>
        <v>100000000</v>
      </c>
      <c r="E21" s="170">
        <f t="shared" si="8"/>
        <v>100</v>
      </c>
      <c r="G21" s="171" cm="1">
        <f t="array" ref="G21">MAX(IF(MIN(ABS(LN(B$4:Z$4/E21)))=ABS(LN(B$4:Z$4/E21)),B$4:Z$4,-9999))</f>
        <v>100</v>
      </c>
      <c r="H21" s="215">
        <f t="shared" si="15"/>
        <v>9.9999999999999995E-7</v>
      </c>
      <c r="I21" s="226">
        <f t="shared" si="16"/>
        <v>0</v>
      </c>
      <c r="K21" s="171" cm="1">
        <f t="array" ref="K21">MAX(IF(MIN(ABS(LN(B$6:GL$6/E21)))=ABS(LN(B$6:GL$6/E21)),B$6:GL$6,-9999))</f>
        <v>100</v>
      </c>
      <c r="L21" s="215">
        <f t="shared" si="9"/>
        <v>9.9999999999999995E-7</v>
      </c>
      <c r="M21" s="226">
        <f t="shared" si="10"/>
        <v>0</v>
      </c>
      <c r="O21" s="172">
        <f t="shared" si="11"/>
        <v>9.9999999999999995E-7</v>
      </c>
      <c r="P21" s="173">
        <f t="shared" si="17"/>
        <v>9.9999999999999995E-7</v>
      </c>
      <c r="Q21" s="191">
        <f t="shared" si="18"/>
        <v>0</v>
      </c>
      <c r="S21" s="197"/>
      <c r="T21" s="193">
        <f t="shared" si="19"/>
        <v>-6</v>
      </c>
      <c r="U21" s="193">
        <f t="shared" si="20"/>
        <v>1</v>
      </c>
      <c r="V21" s="193">
        <f t="shared" si="12"/>
        <v>0</v>
      </c>
      <c r="W21" s="194" t="str">
        <f t="shared" si="13"/>
        <v>1.00</v>
      </c>
      <c r="X21" s="195" t="str">
        <f t="shared" si="21"/>
        <v>u</v>
      </c>
      <c r="Y21" s="196" t="str">
        <f t="shared" si="22"/>
        <v>1.00u</v>
      </c>
    </row>
    <row r="22" spans="1:25" x14ac:dyDescent="0.25">
      <c r="A22" s="159">
        <v>0</v>
      </c>
      <c r="B22" s="225">
        <v>11</v>
      </c>
      <c r="C22" s="169">
        <f t="shared" si="14"/>
        <v>9.9999999999999995E-7</v>
      </c>
      <c r="D22" s="170">
        <f t="shared" si="7"/>
        <v>100000000</v>
      </c>
      <c r="E22" s="170">
        <f t="shared" si="8"/>
        <v>100</v>
      </c>
      <c r="G22" s="171" cm="1">
        <f t="array" ref="G22">MAX(IF(MIN(ABS(LN(B$4:Z$4/E22)))=ABS(LN(B$4:Z$4/E22)),B$4:Z$4,-9999))</f>
        <v>100</v>
      </c>
      <c r="H22" s="215">
        <f t="shared" si="15"/>
        <v>9.9999999999999995E-7</v>
      </c>
      <c r="I22" s="226">
        <f t="shared" si="16"/>
        <v>0</v>
      </c>
      <c r="K22" s="171" cm="1">
        <f t="array" ref="K22">MAX(IF(MIN(ABS(LN(B$6:GL$6/E22)))=ABS(LN(B$6:GL$6/E22)),B$6:GL$6,-9999))</f>
        <v>100</v>
      </c>
      <c r="L22" s="215">
        <f t="shared" si="9"/>
        <v>9.9999999999999995E-7</v>
      </c>
      <c r="M22" s="226">
        <f t="shared" si="10"/>
        <v>0</v>
      </c>
      <c r="O22" s="172">
        <f t="shared" si="11"/>
        <v>9.9999999999999995E-7</v>
      </c>
      <c r="P22" s="173">
        <f t="shared" si="17"/>
        <v>9.9999999999999995E-7</v>
      </c>
      <c r="Q22" s="191">
        <f t="shared" si="18"/>
        <v>0</v>
      </c>
      <c r="S22" s="197"/>
      <c r="T22" s="193">
        <f t="shared" si="19"/>
        <v>-6</v>
      </c>
      <c r="U22" s="193">
        <f t="shared" si="20"/>
        <v>1</v>
      </c>
      <c r="V22" s="193">
        <f t="shared" si="12"/>
        <v>0</v>
      </c>
      <c r="W22" s="194" t="str">
        <f t="shared" si="13"/>
        <v>1.00</v>
      </c>
      <c r="X22" s="195" t="str">
        <f t="shared" si="21"/>
        <v>u</v>
      </c>
      <c r="Y22" s="196" t="str">
        <f t="shared" si="22"/>
        <v>1.00u</v>
      </c>
    </row>
    <row r="23" spans="1:25" x14ac:dyDescent="0.25">
      <c r="A23" s="159">
        <v>0</v>
      </c>
      <c r="B23" s="225">
        <v>12</v>
      </c>
      <c r="C23" s="169">
        <f t="shared" si="14"/>
        <v>9.9999999999999995E-7</v>
      </c>
      <c r="D23" s="170">
        <f t="shared" si="7"/>
        <v>100000000</v>
      </c>
      <c r="E23" s="170">
        <f t="shared" si="8"/>
        <v>100</v>
      </c>
      <c r="G23" s="171" cm="1">
        <f t="array" ref="G23">MAX(IF(MIN(ABS(LN(B$4:Z$4/E23)))=ABS(LN(B$4:Z$4/E23)),B$4:Z$4,-9999))</f>
        <v>100</v>
      </c>
      <c r="H23" s="215">
        <f t="shared" si="15"/>
        <v>9.9999999999999995E-7</v>
      </c>
      <c r="I23" s="226">
        <f t="shared" si="16"/>
        <v>0</v>
      </c>
      <c r="K23" s="171" cm="1">
        <f t="array" ref="K23">MAX(IF(MIN(ABS(LN(B$6:GL$6/E23)))=ABS(LN(B$6:GL$6/E23)),B$6:GL$6,-9999))</f>
        <v>100</v>
      </c>
      <c r="L23" s="215">
        <f t="shared" si="9"/>
        <v>9.9999999999999995E-7</v>
      </c>
      <c r="M23" s="226">
        <f t="shared" si="10"/>
        <v>0</v>
      </c>
      <c r="O23" s="172">
        <f t="shared" si="11"/>
        <v>9.9999999999999995E-7</v>
      </c>
      <c r="P23" s="173">
        <f t="shared" si="17"/>
        <v>9.9999999999999995E-7</v>
      </c>
      <c r="Q23" s="191">
        <f t="shared" si="18"/>
        <v>0</v>
      </c>
      <c r="S23" s="197"/>
      <c r="T23" s="193">
        <f t="shared" si="19"/>
        <v>-6</v>
      </c>
      <c r="U23" s="193">
        <f t="shared" si="20"/>
        <v>1</v>
      </c>
      <c r="V23" s="193">
        <f t="shared" si="12"/>
        <v>0</v>
      </c>
      <c r="W23" s="194" t="str">
        <f t="shared" si="13"/>
        <v>1.00</v>
      </c>
      <c r="X23" s="195" t="str">
        <f t="shared" si="21"/>
        <v>u</v>
      </c>
      <c r="Y23" s="196" t="str">
        <f t="shared" si="22"/>
        <v>1.00u</v>
      </c>
    </row>
    <row r="24" spans="1:25" x14ac:dyDescent="0.25">
      <c r="A24" s="159">
        <v>0</v>
      </c>
      <c r="B24" s="225">
        <v>13</v>
      </c>
      <c r="C24" s="169">
        <f t="shared" si="14"/>
        <v>9.9999999999999995E-7</v>
      </c>
      <c r="D24" s="170">
        <f t="shared" si="7"/>
        <v>100000000</v>
      </c>
      <c r="E24" s="170">
        <f t="shared" si="8"/>
        <v>100</v>
      </c>
      <c r="G24" s="171" cm="1">
        <f t="array" ref="G24">MAX(IF(MIN(ABS(LN(B$4:Z$4/E24)))=ABS(LN(B$4:Z$4/E24)),B$4:Z$4,-9999))</f>
        <v>100</v>
      </c>
      <c r="H24" s="215">
        <f t="shared" si="15"/>
        <v>9.9999999999999995E-7</v>
      </c>
      <c r="I24" s="226">
        <f t="shared" si="16"/>
        <v>0</v>
      </c>
      <c r="K24" s="171" cm="1">
        <f t="array" ref="K24">MAX(IF(MIN(ABS(LN(B$6:GL$6/E24)))=ABS(LN(B$6:GL$6/E24)),B$6:GL$6,-9999))</f>
        <v>100</v>
      </c>
      <c r="L24" s="215">
        <f t="shared" si="9"/>
        <v>9.9999999999999995E-7</v>
      </c>
      <c r="M24" s="226">
        <f t="shared" si="10"/>
        <v>0</v>
      </c>
      <c r="O24" s="172">
        <f t="shared" si="11"/>
        <v>9.9999999999999995E-7</v>
      </c>
      <c r="P24" s="173">
        <f t="shared" si="17"/>
        <v>9.9999999999999995E-7</v>
      </c>
      <c r="Q24" s="191">
        <f t="shared" si="18"/>
        <v>0</v>
      </c>
      <c r="S24" s="197"/>
      <c r="T24" s="193">
        <f t="shared" si="19"/>
        <v>-6</v>
      </c>
      <c r="U24" s="193">
        <f t="shared" si="20"/>
        <v>1</v>
      </c>
      <c r="V24" s="193">
        <f t="shared" si="12"/>
        <v>0</v>
      </c>
      <c r="W24" s="194" t="str">
        <f t="shared" si="13"/>
        <v>1.00</v>
      </c>
      <c r="X24" s="195" t="str">
        <f t="shared" si="21"/>
        <v>u</v>
      </c>
      <c r="Y24" s="196" t="str">
        <f t="shared" si="22"/>
        <v>1.00u</v>
      </c>
    </row>
    <row r="25" spans="1:25" x14ac:dyDescent="0.25">
      <c r="A25" s="159">
        <v>0</v>
      </c>
      <c r="B25" s="225">
        <v>14</v>
      </c>
      <c r="C25" s="169">
        <f t="shared" si="14"/>
        <v>9.9999999999999995E-7</v>
      </c>
      <c r="D25" s="170">
        <f t="shared" si="7"/>
        <v>100000000</v>
      </c>
      <c r="E25" s="170">
        <f t="shared" si="8"/>
        <v>100</v>
      </c>
      <c r="G25" s="171" cm="1">
        <f t="array" ref="G25">MAX(IF(MIN(ABS(LN(B$4:Z$4/E25)))=ABS(LN(B$4:Z$4/E25)),B$4:Z$4,-9999))</f>
        <v>100</v>
      </c>
      <c r="H25" s="215">
        <f t="shared" si="15"/>
        <v>9.9999999999999995E-7</v>
      </c>
      <c r="I25" s="226">
        <f t="shared" si="16"/>
        <v>0</v>
      </c>
      <c r="K25" s="171" cm="1">
        <f t="array" ref="K25">MAX(IF(MIN(ABS(LN(B$6:GL$6/E25)))=ABS(LN(B$6:GL$6/E25)),B$6:GL$6,-9999))</f>
        <v>100</v>
      </c>
      <c r="L25" s="215">
        <f t="shared" si="9"/>
        <v>9.9999999999999995E-7</v>
      </c>
      <c r="M25" s="226">
        <f t="shared" si="10"/>
        <v>0</v>
      </c>
      <c r="O25" s="172">
        <f t="shared" si="11"/>
        <v>9.9999999999999995E-7</v>
      </c>
      <c r="P25" s="173">
        <f t="shared" si="17"/>
        <v>9.9999999999999995E-7</v>
      </c>
      <c r="Q25" s="191">
        <f t="shared" si="18"/>
        <v>0</v>
      </c>
      <c r="S25" s="197"/>
      <c r="T25" s="193">
        <f t="shared" si="19"/>
        <v>-6</v>
      </c>
      <c r="U25" s="193">
        <f t="shared" si="20"/>
        <v>1</v>
      </c>
      <c r="V25" s="193">
        <f t="shared" si="12"/>
        <v>0</v>
      </c>
      <c r="W25" s="194" t="str">
        <f t="shared" si="13"/>
        <v>1.00</v>
      </c>
      <c r="X25" s="195" t="str">
        <f t="shared" si="21"/>
        <v>u</v>
      </c>
      <c r="Y25" s="196" t="str">
        <f t="shared" si="22"/>
        <v>1.00u</v>
      </c>
    </row>
    <row r="26" spans="1:25" x14ac:dyDescent="0.25">
      <c r="A26" s="159">
        <v>0</v>
      </c>
      <c r="B26" s="225">
        <v>15</v>
      </c>
      <c r="C26" s="169">
        <f t="shared" si="14"/>
        <v>9.9999999999999995E-7</v>
      </c>
      <c r="D26" s="170">
        <f t="shared" si="7"/>
        <v>100000000</v>
      </c>
      <c r="E26" s="170">
        <f t="shared" si="8"/>
        <v>100</v>
      </c>
      <c r="G26" s="171" cm="1">
        <f t="array" ref="G26">MAX(IF(MIN(ABS(LN(B$4:Z$4/E26)))=ABS(LN(B$4:Z$4/E26)),B$4:Z$4,-9999))</f>
        <v>100</v>
      </c>
      <c r="H26" s="215">
        <f t="shared" si="15"/>
        <v>9.9999999999999995E-7</v>
      </c>
      <c r="I26" s="226">
        <f t="shared" si="16"/>
        <v>0</v>
      </c>
      <c r="K26" s="171" cm="1">
        <f t="array" ref="K26">MAX(IF(MIN(ABS(LN(B$6:GL$6/E26)))=ABS(LN(B$6:GL$6/E26)),B$6:GL$6,-9999))</f>
        <v>100</v>
      </c>
      <c r="L26" s="215">
        <f t="shared" si="9"/>
        <v>9.9999999999999995E-7</v>
      </c>
      <c r="M26" s="226">
        <f t="shared" si="10"/>
        <v>0</v>
      </c>
      <c r="O26" s="172">
        <f t="shared" si="11"/>
        <v>9.9999999999999995E-7</v>
      </c>
      <c r="P26" s="173">
        <f t="shared" si="17"/>
        <v>9.9999999999999995E-7</v>
      </c>
      <c r="Q26" s="191">
        <f t="shared" si="18"/>
        <v>0</v>
      </c>
      <c r="S26" s="197"/>
      <c r="T26" s="193">
        <f t="shared" si="19"/>
        <v>-6</v>
      </c>
      <c r="U26" s="193">
        <f t="shared" si="20"/>
        <v>1</v>
      </c>
      <c r="V26" s="193">
        <f t="shared" si="12"/>
        <v>0</v>
      </c>
      <c r="W26" s="194" t="str">
        <f t="shared" si="13"/>
        <v>1.00</v>
      </c>
      <c r="X26" s="195" t="str">
        <f t="shared" si="21"/>
        <v>u</v>
      </c>
      <c r="Y26" s="196" t="str">
        <f t="shared" si="22"/>
        <v>1.00u</v>
      </c>
    </row>
    <row r="27" spans="1:25" x14ac:dyDescent="0.25">
      <c r="A27" s="159">
        <v>0</v>
      </c>
      <c r="B27" s="225">
        <v>16</v>
      </c>
      <c r="C27" s="169">
        <f t="shared" si="14"/>
        <v>9.9999999999999995E-7</v>
      </c>
      <c r="D27" s="170">
        <f t="shared" si="7"/>
        <v>100000000</v>
      </c>
      <c r="E27" s="170">
        <f t="shared" si="8"/>
        <v>100</v>
      </c>
      <c r="G27" s="171" cm="1">
        <f t="array" ref="G27">MAX(IF(MIN(ABS(LN(B$4:Z$4/E27)))=ABS(LN(B$4:Z$4/E27)),B$4:Z$4,-9999))</f>
        <v>100</v>
      </c>
      <c r="H27" s="215">
        <f t="shared" si="15"/>
        <v>9.9999999999999995E-7</v>
      </c>
      <c r="I27" s="226">
        <f t="shared" si="16"/>
        <v>0</v>
      </c>
      <c r="K27" s="171" cm="1">
        <f t="array" ref="K27">MAX(IF(MIN(ABS(LN(B$6:GL$6/E27)))=ABS(LN(B$6:GL$6/E27)),B$6:GL$6,-9999))</f>
        <v>100</v>
      </c>
      <c r="L27" s="215">
        <f t="shared" si="9"/>
        <v>9.9999999999999995E-7</v>
      </c>
      <c r="M27" s="226">
        <f t="shared" si="10"/>
        <v>0</v>
      </c>
      <c r="O27" s="172">
        <f t="shared" si="11"/>
        <v>9.9999999999999995E-7</v>
      </c>
      <c r="P27" s="173">
        <f t="shared" si="17"/>
        <v>9.9999999999999995E-7</v>
      </c>
      <c r="Q27" s="191">
        <f t="shared" si="18"/>
        <v>0</v>
      </c>
      <c r="S27" s="197"/>
      <c r="T27" s="193">
        <f t="shared" si="19"/>
        <v>-6</v>
      </c>
      <c r="U27" s="193">
        <f t="shared" si="20"/>
        <v>1</v>
      </c>
      <c r="V27" s="193">
        <f t="shared" si="12"/>
        <v>0</v>
      </c>
      <c r="W27" s="194" t="str">
        <f t="shared" si="13"/>
        <v>1.00</v>
      </c>
      <c r="X27" s="195" t="str">
        <f t="shared" si="21"/>
        <v>u</v>
      </c>
      <c r="Y27" s="196" t="str">
        <f t="shared" si="22"/>
        <v>1.00u</v>
      </c>
    </row>
    <row r="28" spans="1:25" x14ac:dyDescent="0.25">
      <c r="A28" s="159">
        <v>0</v>
      </c>
      <c r="B28" s="225">
        <v>17</v>
      </c>
      <c r="C28" s="169">
        <f t="shared" si="14"/>
        <v>9.9999999999999995E-7</v>
      </c>
      <c r="D28" s="170">
        <f t="shared" si="7"/>
        <v>100000000</v>
      </c>
      <c r="E28" s="170">
        <f t="shared" si="8"/>
        <v>100</v>
      </c>
      <c r="G28" s="171" cm="1">
        <f t="array" ref="G28">MAX(IF(MIN(ABS(LN(B$4:Z$4/E28)))=ABS(LN(B$4:Z$4/E28)),B$4:Z$4,-9999))</f>
        <v>100</v>
      </c>
      <c r="H28" s="215">
        <f t="shared" si="15"/>
        <v>9.9999999999999995E-7</v>
      </c>
      <c r="I28" s="226">
        <f t="shared" si="16"/>
        <v>0</v>
      </c>
      <c r="K28" s="171" cm="1">
        <f t="array" ref="K28">MAX(IF(MIN(ABS(LN(B$6:GL$6/E28)))=ABS(LN(B$6:GL$6/E28)),B$6:GL$6,-9999))</f>
        <v>100</v>
      </c>
      <c r="L28" s="215">
        <f t="shared" si="9"/>
        <v>9.9999999999999995E-7</v>
      </c>
      <c r="M28" s="226">
        <f t="shared" si="10"/>
        <v>0</v>
      </c>
      <c r="O28" s="172">
        <f t="shared" si="11"/>
        <v>9.9999999999999995E-7</v>
      </c>
      <c r="P28" s="173">
        <f t="shared" si="17"/>
        <v>9.9999999999999995E-7</v>
      </c>
      <c r="Q28" s="191">
        <f t="shared" si="18"/>
        <v>0</v>
      </c>
      <c r="S28" s="197"/>
      <c r="T28" s="193">
        <f t="shared" si="19"/>
        <v>-6</v>
      </c>
      <c r="U28" s="193">
        <f t="shared" si="20"/>
        <v>1</v>
      </c>
      <c r="V28" s="193">
        <f t="shared" si="12"/>
        <v>0</v>
      </c>
      <c r="W28" s="194" t="str">
        <f t="shared" si="13"/>
        <v>1.00</v>
      </c>
      <c r="X28" s="195" t="str">
        <f t="shared" si="21"/>
        <v>u</v>
      </c>
      <c r="Y28" s="196" t="str">
        <f t="shared" si="22"/>
        <v>1.00u</v>
      </c>
    </row>
    <row r="29" spans="1:25" x14ac:dyDescent="0.25">
      <c r="A29" s="159">
        <v>0</v>
      </c>
      <c r="B29" s="225">
        <v>18</v>
      </c>
      <c r="C29" s="169">
        <f t="shared" si="14"/>
        <v>9.9999999999999995E-7</v>
      </c>
      <c r="D29" s="170">
        <f t="shared" si="7"/>
        <v>100000000</v>
      </c>
      <c r="E29" s="170">
        <f t="shared" si="8"/>
        <v>100</v>
      </c>
      <c r="G29" s="171" cm="1">
        <f t="array" ref="G29">MAX(IF(MIN(ABS(LN(B$4:Z$4/E29)))=ABS(LN(B$4:Z$4/E29)),B$4:Z$4,-9999))</f>
        <v>100</v>
      </c>
      <c r="H29" s="215">
        <f t="shared" si="15"/>
        <v>9.9999999999999995E-7</v>
      </c>
      <c r="I29" s="226">
        <f t="shared" si="16"/>
        <v>0</v>
      </c>
      <c r="K29" s="171" cm="1">
        <f t="array" ref="K29">MAX(IF(MIN(ABS(LN(B$6:GL$6/E29)))=ABS(LN(B$6:GL$6/E29)),B$6:GL$6,-9999))</f>
        <v>100</v>
      </c>
      <c r="L29" s="215">
        <f t="shared" si="9"/>
        <v>9.9999999999999995E-7</v>
      </c>
      <c r="M29" s="226">
        <f t="shared" si="10"/>
        <v>0</v>
      </c>
      <c r="O29" s="172">
        <f t="shared" si="11"/>
        <v>9.9999999999999995E-7</v>
      </c>
      <c r="P29" s="173">
        <f t="shared" si="17"/>
        <v>9.9999999999999995E-7</v>
      </c>
      <c r="Q29" s="191">
        <f t="shared" si="18"/>
        <v>0</v>
      </c>
      <c r="S29" s="197"/>
      <c r="T29" s="193">
        <f t="shared" si="19"/>
        <v>-6</v>
      </c>
      <c r="U29" s="193">
        <f t="shared" si="20"/>
        <v>1</v>
      </c>
      <c r="V29" s="193">
        <f t="shared" si="12"/>
        <v>0</v>
      </c>
      <c r="W29" s="194" t="str">
        <f t="shared" si="13"/>
        <v>1.00</v>
      </c>
      <c r="X29" s="195" t="str">
        <f t="shared" si="21"/>
        <v>u</v>
      </c>
      <c r="Y29" s="196" t="str">
        <f t="shared" si="22"/>
        <v>1.00u</v>
      </c>
    </row>
    <row r="30" spans="1:25" x14ac:dyDescent="0.25">
      <c r="A30" s="159">
        <v>0</v>
      </c>
      <c r="B30" s="225">
        <v>19</v>
      </c>
      <c r="C30" s="169">
        <f t="shared" si="14"/>
        <v>9.9999999999999995E-7</v>
      </c>
      <c r="D30" s="170">
        <f t="shared" si="7"/>
        <v>100000000</v>
      </c>
      <c r="E30" s="170">
        <f t="shared" si="8"/>
        <v>100</v>
      </c>
      <c r="G30" s="171" cm="1">
        <f t="array" ref="G30">MAX(IF(MIN(ABS(LN(B$4:Z$4/E30)))=ABS(LN(B$4:Z$4/E30)),B$4:Z$4,-9999))</f>
        <v>100</v>
      </c>
      <c r="H30" s="215">
        <f t="shared" si="15"/>
        <v>9.9999999999999995E-7</v>
      </c>
      <c r="I30" s="226">
        <f t="shared" si="16"/>
        <v>0</v>
      </c>
      <c r="K30" s="171" cm="1">
        <f t="array" ref="K30">MAX(IF(MIN(ABS(LN(B$6:GL$6/E30)))=ABS(LN(B$6:GL$6/E30)),B$6:GL$6,-9999))</f>
        <v>100</v>
      </c>
      <c r="L30" s="215">
        <f t="shared" si="9"/>
        <v>9.9999999999999995E-7</v>
      </c>
      <c r="M30" s="226">
        <f t="shared" si="10"/>
        <v>0</v>
      </c>
      <c r="O30" s="172">
        <f t="shared" si="11"/>
        <v>9.9999999999999995E-7</v>
      </c>
      <c r="P30" s="173">
        <f t="shared" si="17"/>
        <v>9.9999999999999995E-7</v>
      </c>
      <c r="Q30" s="191">
        <f t="shared" si="18"/>
        <v>0</v>
      </c>
      <c r="S30" s="197"/>
      <c r="T30" s="193">
        <f t="shared" si="19"/>
        <v>-6</v>
      </c>
      <c r="U30" s="193">
        <f t="shared" si="20"/>
        <v>1</v>
      </c>
      <c r="V30" s="193">
        <f t="shared" si="12"/>
        <v>0</v>
      </c>
      <c r="W30" s="194" t="str">
        <f t="shared" si="13"/>
        <v>1.00</v>
      </c>
      <c r="X30" s="195" t="str">
        <f t="shared" si="21"/>
        <v>u</v>
      </c>
      <c r="Y30" s="196" t="str">
        <f t="shared" si="22"/>
        <v>1.00u</v>
      </c>
    </row>
    <row r="31" spans="1:25" x14ac:dyDescent="0.25">
      <c r="A31" s="159">
        <v>0</v>
      </c>
      <c r="B31" s="225">
        <v>20</v>
      </c>
      <c r="C31" s="169">
        <f t="shared" si="14"/>
        <v>9.9999999999999995E-7</v>
      </c>
      <c r="D31" s="170">
        <f t="shared" si="7"/>
        <v>100000000</v>
      </c>
      <c r="E31" s="170">
        <f t="shared" si="8"/>
        <v>100</v>
      </c>
      <c r="G31" s="171" cm="1">
        <f t="array" ref="G31">MAX(IF(MIN(ABS(LN(B$4:Z$4/E31)))=ABS(LN(B$4:Z$4/E31)),B$4:Z$4,-9999))</f>
        <v>100</v>
      </c>
      <c r="H31" s="215">
        <f t="shared" si="15"/>
        <v>9.9999999999999995E-7</v>
      </c>
      <c r="I31" s="226">
        <f t="shared" si="16"/>
        <v>0</v>
      </c>
      <c r="K31" s="171" cm="1">
        <f t="array" ref="K31">MAX(IF(MIN(ABS(LN(B$6:GL$6/E31)))=ABS(LN(B$6:GL$6/E31)),B$6:GL$6,-9999))</f>
        <v>100</v>
      </c>
      <c r="L31" s="215">
        <f t="shared" si="9"/>
        <v>9.9999999999999995E-7</v>
      </c>
      <c r="M31" s="226">
        <f t="shared" si="10"/>
        <v>0</v>
      </c>
      <c r="O31" s="172">
        <f t="shared" si="11"/>
        <v>9.9999999999999995E-7</v>
      </c>
      <c r="P31" s="173">
        <f t="shared" si="17"/>
        <v>9.9999999999999995E-7</v>
      </c>
      <c r="Q31" s="191">
        <f t="shared" si="18"/>
        <v>0</v>
      </c>
      <c r="S31" s="197"/>
      <c r="T31" s="193">
        <f t="shared" si="19"/>
        <v>-6</v>
      </c>
      <c r="U31" s="193">
        <f t="shared" si="20"/>
        <v>1</v>
      </c>
      <c r="V31" s="193">
        <f t="shared" si="12"/>
        <v>0</v>
      </c>
      <c r="W31" s="194" t="str">
        <f t="shared" si="13"/>
        <v>1.00</v>
      </c>
      <c r="X31" s="195" t="str">
        <f t="shared" si="21"/>
        <v>u</v>
      </c>
      <c r="Y31" s="196" t="str">
        <f t="shared" si="22"/>
        <v>1.00u</v>
      </c>
    </row>
    <row r="32" spans="1:25" x14ac:dyDescent="0.25">
      <c r="A32" s="159">
        <v>0</v>
      </c>
      <c r="B32" s="225">
        <v>21</v>
      </c>
      <c r="C32" s="169">
        <f t="shared" si="14"/>
        <v>9.9999999999999995E-7</v>
      </c>
      <c r="D32" s="170">
        <f t="shared" si="7"/>
        <v>100000000</v>
      </c>
      <c r="E32" s="170">
        <f t="shared" si="8"/>
        <v>100</v>
      </c>
      <c r="G32" s="171" cm="1">
        <f t="array" ref="G32">MAX(IF(MIN(ABS(LN(B$4:Z$4/E32)))=ABS(LN(B$4:Z$4/E32)),B$4:Z$4,-9999))</f>
        <v>100</v>
      </c>
      <c r="H32" s="215">
        <f t="shared" si="15"/>
        <v>9.9999999999999995E-7</v>
      </c>
      <c r="I32" s="226">
        <f t="shared" si="16"/>
        <v>0</v>
      </c>
      <c r="K32" s="171" cm="1">
        <f t="array" ref="K32">MAX(IF(MIN(ABS(LN(B$6:GL$6/E32)))=ABS(LN(B$6:GL$6/E32)),B$6:GL$6,-9999))</f>
        <v>100</v>
      </c>
      <c r="L32" s="215">
        <f t="shared" si="9"/>
        <v>9.9999999999999995E-7</v>
      </c>
      <c r="M32" s="226">
        <f t="shared" si="10"/>
        <v>0</v>
      </c>
      <c r="O32" s="172">
        <f t="shared" si="11"/>
        <v>9.9999999999999995E-7</v>
      </c>
      <c r="P32" s="173">
        <f t="shared" si="17"/>
        <v>9.9999999999999995E-7</v>
      </c>
      <c r="Q32" s="191">
        <f t="shared" si="18"/>
        <v>0</v>
      </c>
      <c r="S32" s="197"/>
      <c r="T32" s="193">
        <f t="shared" si="19"/>
        <v>-6</v>
      </c>
      <c r="U32" s="193">
        <f t="shared" si="20"/>
        <v>1</v>
      </c>
      <c r="V32" s="193">
        <f t="shared" si="12"/>
        <v>0</v>
      </c>
      <c r="W32" s="194" t="str">
        <f t="shared" si="13"/>
        <v>1.00</v>
      </c>
      <c r="X32" s="195" t="str">
        <f t="shared" si="21"/>
        <v>u</v>
      </c>
      <c r="Y32" s="196" t="str">
        <f t="shared" si="22"/>
        <v>1.00u</v>
      </c>
    </row>
    <row r="33" spans="1:25" x14ac:dyDescent="0.25">
      <c r="A33" s="159">
        <v>0</v>
      </c>
      <c r="B33" s="225">
        <v>22</v>
      </c>
      <c r="C33" s="169">
        <f t="shared" si="14"/>
        <v>9.9999999999999995E-7</v>
      </c>
      <c r="D33" s="170">
        <f t="shared" si="7"/>
        <v>100000000</v>
      </c>
      <c r="E33" s="170">
        <f t="shared" si="8"/>
        <v>100</v>
      </c>
      <c r="G33" s="171" cm="1">
        <f t="array" ref="G33">MAX(IF(MIN(ABS(LN(B$4:Z$4/E33)))=ABS(LN(B$4:Z$4/E33)),B$4:Z$4,-9999))</f>
        <v>100</v>
      </c>
      <c r="H33" s="215">
        <f t="shared" si="15"/>
        <v>9.9999999999999995E-7</v>
      </c>
      <c r="I33" s="226">
        <f t="shared" si="16"/>
        <v>0</v>
      </c>
      <c r="K33" s="171" cm="1">
        <f t="array" ref="K33">MAX(IF(MIN(ABS(LN(B$6:GL$6/E33)))=ABS(LN(B$6:GL$6/E33)),B$6:GL$6,-9999))</f>
        <v>100</v>
      </c>
      <c r="L33" s="215">
        <f t="shared" si="9"/>
        <v>9.9999999999999995E-7</v>
      </c>
      <c r="M33" s="226">
        <f t="shared" si="10"/>
        <v>0</v>
      </c>
      <c r="O33" s="172">
        <f t="shared" si="11"/>
        <v>9.9999999999999995E-7</v>
      </c>
      <c r="P33" s="173">
        <f t="shared" si="17"/>
        <v>9.9999999999999995E-7</v>
      </c>
      <c r="Q33" s="191">
        <f t="shared" si="18"/>
        <v>0</v>
      </c>
      <c r="S33" s="197"/>
      <c r="T33" s="193">
        <f t="shared" si="19"/>
        <v>-6</v>
      </c>
      <c r="U33" s="193">
        <f t="shared" si="20"/>
        <v>1</v>
      </c>
      <c r="V33" s="193">
        <f t="shared" si="12"/>
        <v>0</v>
      </c>
      <c r="W33" s="194" t="str">
        <f t="shared" si="13"/>
        <v>1.00</v>
      </c>
      <c r="X33" s="195" t="str">
        <f t="shared" si="21"/>
        <v>u</v>
      </c>
      <c r="Y33" s="196" t="str">
        <f t="shared" si="22"/>
        <v>1.00u</v>
      </c>
    </row>
    <row r="34" spans="1:25" x14ac:dyDescent="0.25">
      <c r="A34" s="159">
        <v>0</v>
      </c>
      <c r="B34" s="225">
        <v>23</v>
      </c>
      <c r="C34" s="169">
        <f t="shared" si="14"/>
        <v>9.9999999999999995E-7</v>
      </c>
      <c r="D34" s="170">
        <f t="shared" si="7"/>
        <v>100000000</v>
      </c>
      <c r="E34" s="170">
        <f t="shared" si="8"/>
        <v>100</v>
      </c>
      <c r="G34" s="171" cm="1">
        <f t="array" ref="G34">MAX(IF(MIN(ABS(LN(B$4:Z$4/E34)))=ABS(LN(B$4:Z$4/E34)),B$4:Z$4,-9999))</f>
        <v>100</v>
      </c>
      <c r="H34" s="215">
        <f t="shared" si="15"/>
        <v>9.9999999999999995E-7</v>
      </c>
      <c r="I34" s="226">
        <f t="shared" si="16"/>
        <v>0</v>
      </c>
      <c r="K34" s="171" cm="1">
        <f t="array" ref="K34">MAX(IF(MIN(ABS(LN(B$6:GL$6/E34)))=ABS(LN(B$6:GL$6/E34)),B$6:GL$6,-9999))</f>
        <v>100</v>
      </c>
      <c r="L34" s="215">
        <f t="shared" si="9"/>
        <v>9.9999999999999995E-7</v>
      </c>
      <c r="M34" s="226">
        <f t="shared" si="10"/>
        <v>0</v>
      </c>
      <c r="O34" s="172">
        <f t="shared" si="11"/>
        <v>9.9999999999999995E-7</v>
      </c>
      <c r="P34" s="173">
        <f t="shared" si="17"/>
        <v>9.9999999999999995E-7</v>
      </c>
      <c r="Q34" s="191">
        <f t="shared" si="18"/>
        <v>0</v>
      </c>
      <c r="S34" s="197"/>
      <c r="T34" s="193">
        <f t="shared" si="19"/>
        <v>-6</v>
      </c>
      <c r="U34" s="193">
        <f t="shared" si="20"/>
        <v>1</v>
      </c>
      <c r="V34" s="193">
        <f t="shared" si="12"/>
        <v>0</v>
      </c>
      <c r="W34" s="194" t="str">
        <f t="shared" si="13"/>
        <v>1.00</v>
      </c>
      <c r="X34" s="195" t="str">
        <f t="shared" si="21"/>
        <v>u</v>
      </c>
      <c r="Y34" s="196" t="str">
        <f t="shared" si="22"/>
        <v>1.00u</v>
      </c>
    </row>
    <row r="35" spans="1:25" x14ac:dyDescent="0.25">
      <c r="A35" s="159">
        <v>0</v>
      </c>
      <c r="B35" s="225">
        <v>24</v>
      </c>
      <c r="C35" s="169">
        <f t="shared" si="14"/>
        <v>9.9999999999999995E-7</v>
      </c>
      <c r="D35" s="170">
        <f t="shared" si="7"/>
        <v>100000000</v>
      </c>
      <c r="E35" s="170">
        <f t="shared" si="8"/>
        <v>100</v>
      </c>
      <c r="G35" s="171" cm="1">
        <f t="array" ref="G35">MAX(IF(MIN(ABS(LN(B$4:Z$4/E35)))=ABS(LN(B$4:Z$4/E35)),B$4:Z$4,-9999))</f>
        <v>100</v>
      </c>
      <c r="H35" s="215">
        <f t="shared" si="15"/>
        <v>9.9999999999999995E-7</v>
      </c>
      <c r="I35" s="226">
        <f t="shared" si="16"/>
        <v>0</v>
      </c>
      <c r="K35" s="171" cm="1">
        <f t="array" ref="K35">MAX(IF(MIN(ABS(LN(B$6:GL$6/E35)))=ABS(LN(B$6:GL$6/E35)),B$6:GL$6,-9999))</f>
        <v>100</v>
      </c>
      <c r="L35" s="215">
        <f t="shared" si="9"/>
        <v>9.9999999999999995E-7</v>
      </c>
      <c r="M35" s="226">
        <f t="shared" si="10"/>
        <v>0</v>
      </c>
      <c r="O35" s="172">
        <f t="shared" si="11"/>
        <v>9.9999999999999995E-7</v>
      </c>
      <c r="P35" s="173">
        <f t="shared" si="17"/>
        <v>9.9999999999999995E-7</v>
      </c>
      <c r="Q35" s="191">
        <f t="shared" si="18"/>
        <v>0</v>
      </c>
      <c r="S35" s="197"/>
      <c r="T35" s="193">
        <f t="shared" si="19"/>
        <v>-6</v>
      </c>
      <c r="U35" s="193">
        <f t="shared" si="20"/>
        <v>1</v>
      </c>
      <c r="V35" s="193">
        <f t="shared" si="12"/>
        <v>0</v>
      </c>
      <c r="W35" s="194" t="str">
        <f t="shared" si="13"/>
        <v>1.00</v>
      </c>
      <c r="X35" s="195" t="str">
        <f t="shared" si="21"/>
        <v>u</v>
      </c>
      <c r="Y35" s="196" t="str">
        <f t="shared" si="22"/>
        <v>1.00u</v>
      </c>
    </row>
    <row r="36" spans="1:25" x14ac:dyDescent="0.25">
      <c r="A36" s="159">
        <v>0</v>
      </c>
      <c r="B36" s="225">
        <v>25</v>
      </c>
      <c r="C36" s="169">
        <f t="shared" si="14"/>
        <v>9.9999999999999995E-7</v>
      </c>
      <c r="D36" s="170">
        <f t="shared" si="7"/>
        <v>100000000</v>
      </c>
      <c r="E36" s="170">
        <f t="shared" si="8"/>
        <v>100</v>
      </c>
      <c r="G36" s="171" cm="1">
        <f t="array" ref="G36">MAX(IF(MIN(ABS(LN(B$4:Z$4/E36)))=ABS(LN(B$4:Z$4/E36)),B$4:Z$4,-9999))</f>
        <v>100</v>
      </c>
      <c r="H36" s="215">
        <f t="shared" si="15"/>
        <v>9.9999999999999995E-7</v>
      </c>
      <c r="I36" s="226">
        <f t="shared" si="16"/>
        <v>0</v>
      </c>
      <c r="K36" s="171" cm="1">
        <f t="array" ref="K36">MAX(IF(MIN(ABS(LN(B$6:GL$6/E36)))=ABS(LN(B$6:GL$6/E36)),B$6:GL$6,-9999))</f>
        <v>100</v>
      </c>
      <c r="L36" s="215">
        <f t="shared" si="9"/>
        <v>9.9999999999999995E-7</v>
      </c>
      <c r="M36" s="226">
        <f t="shared" si="10"/>
        <v>0</v>
      </c>
      <c r="O36" s="172">
        <f t="shared" si="11"/>
        <v>9.9999999999999995E-7</v>
      </c>
      <c r="P36" s="173">
        <f t="shared" si="17"/>
        <v>9.9999999999999995E-7</v>
      </c>
      <c r="Q36" s="191">
        <f t="shared" si="18"/>
        <v>0</v>
      </c>
      <c r="S36" s="197"/>
      <c r="T36" s="193">
        <f t="shared" si="19"/>
        <v>-6</v>
      </c>
      <c r="U36" s="193">
        <f t="shared" si="20"/>
        <v>1</v>
      </c>
      <c r="V36" s="193">
        <f t="shared" si="12"/>
        <v>0</v>
      </c>
      <c r="W36" s="194" t="str">
        <f t="shared" si="13"/>
        <v>1.00</v>
      </c>
      <c r="X36" s="195" t="str">
        <f t="shared" si="21"/>
        <v>u</v>
      </c>
      <c r="Y36" s="196" t="str">
        <f t="shared" si="22"/>
        <v>1.00u</v>
      </c>
    </row>
    <row r="37" spans="1:25" x14ac:dyDescent="0.25">
      <c r="A37" s="159">
        <v>0</v>
      </c>
      <c r="B37" s="225">
        <v>26</v>
      </c>
      <c r="C37" s="169">
        <f t="shared" si="14"/>
        <v>9.9999999999999995E-7</v>
      </c>
      <c r="D37" s="170">
        <f t="shared" si="7"/>
        <v>100000000</v>
      </c>
      <c r="E37" s="170">
        <f t="shared" si="8"/>
        <v>100</v>
      </c>
      <c r="G37" s="171" cm="1">
        <f t="array" ref="G37">MAX(IF(MIN(ABS(LN(B$4:Z$4/E37)))=ABS(LN(B$4:Z$4/E37)),B$4:Z$4,-9999))</f>
        <v>100</v>
      </c>
      <c r="H37" s="215">
        <f t="shared" si="15"/>
        <v>9.9999999999999995E-7</v>
      </c>
      <c r="I37" s="226">
        <f t="shared" si="16"/>
        <v>0</v>
      </c>
      <c r="K37" s="171" cm="1">
        <f t="array" ref="K37">MAX(IF(MIN(ABS(LN(B$6:GL$6/E37)))=ABS(LN(B$6:GL$6/E37)),B$6:GL$6,-9999))</f>
        <v>100</v>
      </c>
      <c r="L37" s="215">
        <f t="shared" si="9"/>
        <v>9.9999999999999995E-7</v>
      </c>
      <c r="M37" s="226">
        <f t="shared" si="10"/>
        <v>0</v>
      </c>
      <c r="O37" s="172">
        <f t="shared" si="11"/>
        <v>9.9999999999999995E-7</v>
      </c>
      <c r="P37" s="173">
        <f t="shared" si="17"/>
        <v>9.9999999999999995E-7</v>
      </c>
      <c r="Q37" s="191">
        <f t="shared" si="18"/>
        <v>0</v>
      </c>
      <c r="S37" s="197"/>
      <c r="T37" s="193">
        <f t="shared" si="19"/>
        <v>-6</v>
      </c>
      <c r="U37" s="193">
        <f t="shared" si="20"/>
        <v>1</v>
      </c>
      <c r="V37" s="193">
        <f t="shared" si="12"/>
        <v>0</v>
      </c>
      <c r="W37" s="194" t="str">
        <f t="shared" si="13"/>
        <v>1.00</v>
      </c>
      <c r="X37" s="195" t="str">
        <f t="shared" si="21"/>
        <v>u</v>
      </c>
      <c r="Y37" s="196" t="str">
        <f t="shared" si="22"/>
        <v>1.00u</v>
      </c>
    </row>
    <row r="38" spans="1:25" x14ac:dyDescent="0.25">
      <c r="A38" s="159">
        <v>0</v>
      </c>
      <c r="B38" s="225">
        <v>27</v>
      </c>
      <c r="C38" s="169">
        <f t="shared" si="14"/>
        <v>9.9999999999999995E-7</v>
      </c>
      <c r="D38" s="170">
        <f t="shared" si="7"/>
        <v>100000000</v>
      </c>
      <c r="E38" s="170">
        <f t="shared" si="8"/>
        <v>100</v>
      </c>
      <c r="G38" s="171" cm="1">
        <f t="array" ref="G38">MAX(IF(MIN(ABS(LN(B$4:Z$4/E38)))=ABS(LN(B$4:Z$4/E38)),B$4:Z$4,-9999))</f>
        <v>100</v>
      </c>
      <c r="H38" s="215">
        <f t="shared" si="15"/>
        <v>9.9999999999999995E-7</v>
      </c>
      <c r="I38" s="226">
        <f t="shared" si="16"/>
        <v>0</v>
      </c>
      <c r="K38" s="171" cm="1">
        <f t="array" ref="K38">MAX(IF(MIN(ABS(LN(B$6:GL$6/E38)))=ABS(LN(B$6:GL$6/E38)),B$6:GL$6,-9999))</f>
        <v>100</v>
      </c>
      <c r="L38" s="215">
        <f t="shared" si="9"/>
        <v>9.9999999999999995E-7</v>
      </c>
      <c r="M38" s="226">
        <f t="shared" si="10"/>
        <v>0</v>
      </c>
      <c r="O38" s="172">
        <f t="shared" si="11"/>
        <v>9.9999999999999995E-7</v>
      </c>
      <c r="P38" s="173">
        <f t="shared" si="17"/>
        <v>9.9999999999999995E-7</v>
      </c>
      <c r="Q38" s="191">
        <f t="shared" si="18"/>
        <v>0</v>
      </c>
      <c r="S38" s="197"/>
      <c r="T38" s="193">
        <f t="shared" si="19"/>
        <v>-6</v>
      </c>
      <c r="U38" s="193">
        <f t="shared" si="20"/>
        <v>1</v>
      </c>
      <c r="V38" s="193">
        <f t="shared" si="12"/>
        <v>0</v>
      </c>
      <c r="W38" s="194" t="str">
        <f t="shared" si="13"/>
        <v>1.00</v>
      </c>
      <c r="X38" s="195" t="str">
        <f t="shared" si="21"/>
        <v>u</v>
      </c>
      <c r="Y38" s="196" t="str">
        <f t="shared" si="22"/>
        <v>1.00u</v>
      </c>
    </row>
    <row r="39" spans="1:25" x14ac:dyDescent="0.25">
      <c r="A39" s="159">
        <v>0</v>
      </c>
      <c r="B39" s="225">
        <v>28</v>
      </c>
      <c r="C39" s="169">
        <f t="shared" si="14"/>
        <v>9.9999999999999995E-7</v>
      </c>
      <c r="D39" s="170">
        <f t="shared" si="7"/>
        <v>100000000</v>
      </c>
      <c r="E39" s="170">
        <f t="shared" si="8"/>
        <v>100</v>
      </c>
      <c r="G39" s="171" cm="1">
        <f t="array" ref="G39">MAX(IF(MIN(ABS(LN(B$4:Z$4/E39)))=ABS(LN(B$4:Z$4/E39)),B$4:Z$4,-9999))</f>
        <v>100</v>
      </c>
      <c r="H39" s="215">
        <f t="shared" si="15"/>
        <v>9.9999999999999995E-7</v>
      </c>
      <c r="I39" s="226">
        <f t="shared" si="16"/>
        <v>0</v>
      </c>
      <c r="K39" s="171" cm="1">
        <f t="array" ref="K39">MAX(IF(MIN(ABS(LN(B$6:GL$6/E39)))=ABS(LN(B$6:GL$6/E39)),B$6:GL$6,-9999))</f>
        <v>100</v>
      </c>
      <c r="L39" s="215">
        <f t="shared" si="9"/>
        <v>9.9999999999999995E-7</v>
      </c>
      <c r="M39" s="226">
        <f t="shared" si="10"/>
        <v>0</v>
      </c>
      <c r="O39" s="172">
        <f t="shared" si="11"/>
        <v>9.9999999999999995E-7</v>
      </c>
      <c r="P39" s="173">
        <f t="shared" si="17"/>
        <v>9.9999999999999995E-7</v>
      </c>
      <c r="Q39" s="191">
        <f t="shared" si="18"/>
        <v>0</v>
      </c>
      <c r="S39" s="197"/>
      <c r="T39" s="193">
        <f t="shared" si="19"/>
        <v>-6</v>
      </c>
      <c r="U39" s="193">
        <f t="shared" si="20"/>
        <v>1</v>
      </c>
      <c r="V39" s="193">
        <f t="shared" si="12"/>
        <v>0</v>
      </c>
      <c r="W39" s="194" t="str">
        <f t="shared" si="13"/>
        <v>1.00</v>
      </c>
      <c r="X39" s="195" t="str">
        <f t="shared" si="21"/>
        <v>u</v>
      </c>
      <c r="Y39" s="196" t="str">
        <f t="shared" si="22"/>
        <v>1.00u</v>
      </c>
    </row>
    <row r="40" spans="1:25" x14ac:dyDescent="0.25">
      <c r="A40" s="159">
        <v>0</v>
      </c>
      <c r="B40" s="225">
        <v>29</v>
      </c>
      <c r="C40" s="169">
        <f t="shared" si="14"/>
        <v>9.9999999999999995E-7</v>
      </c>
      <c r="D40" s="170">
        <f t="shared" si="7"/>
        <v>100000000</v>
      </c>
      <c r="E40" s="170">
        <f t="shared" si="8"/>
        <v>100</v>
      </c>
      <c r="G40" s="171" cm="1">
        <f t="array" ref="G40">MAX(IF(MIN(ABS(LN(B$4:Z$4/E40)))=ABS(LN(B$4:Z$4/E40)),B$4:Z$4,-9999))</f>
        <v>100</v>
      </c>
      <c r="H40" s="215">
        <f t="shared" si="15"/>
        <v>9.9999999999999995E-7</v>
      </c>
      <c r="I40" s="226">
        <f t="shared" si="16"/>
        <v>0</v>
      </c>
      <c r="K40" s="171" cm="1">
        <f t="array" ref="K40">MAX(IF(MIN(ABS(LN(B$6:GL$6/E40)))=ABS(LN(B$6:GL$6/E40)),B$6:GL$6,-9999))</f>
        <v>100</v>
      </c>
      <c r="L40" s="215">
        <f t="shared" si="9"/>
        <v>9.9999999999999995E-7</v>
      </c>
      <c r="M40" s="226">
        <f t="shared" si="10"/>
        <v>0</v>
      </c>
      <c r="O40" s="172">
        <f t="shared" si="11"/>
        <v>9.9999999999999995E-7</v>
      </c>
      <c r="P40" s="173">
        <f t="shared" si="17"/>
        <v>9.9999999999999995E-7</v>
      </c>
      <c r="Q40" s="191">
        <f t="shared" si="18"/>
        <v>0</v>
      </c>
      <c r="S40" s="197"/>
      <c r="T40" s="193">
        <f t="shared" si="19"/>
        <v>-6</v>
      </c>
      <c r="U40" s="193">
        <f t="shared" si="20"/>
        <v>1</v>
      </c>
      <c r="V40" s="193">
        <f t="shared" si="12"/>
        <v>0</v>
      </c>
      <c r="W40" s="194" t="str">
        <f t="shared" si="13"/>
        <v>1.00</v>
      </c>
      <c r="X40" s="195" t="str">
        <f t="shared" si="21"/>
        <v>u</v>
      </c>
      <c r="Y40" s="196" t="str">
        <f t="shared" si="22"/>
        <v>1.00u</v>
      </c>
    </row>
    <row r="41" spans="1:25" x14ac:dyDescent="0.25">
      <c r="A41" s="159">
        <v>0</v>
      </c>
      <c r="B41" s="225">
        <v>30</v>
      </c>
      <c r="C41" s="169">
        <f t="shared" si="14"/>
        <v>9.9999999999999995E-7</v>
      </c>
      <c r="D41" s="170">
        <f t="shared" si="7"/>
        <v>100000000</v>
      </c>
      <c r="E41" s="170">
        <f t="shared" si="8"/>
        <v>100</v>
      </c>
      <c r="G41" s="171" cm="1">
        <f t="array" ref="G41">MAX(IF(MIN(ABS(LN(B$4:Z$4/E41)))=ABS(LN(B$4:Z$4/E41)),B$4:Z$4,-9999))</f>
        <v>100</v>
      </c>
      <c r="H41" s="215">
        <f t="shared" si="15"/>
        <v>9.9999999999999995E-7</v>
      </c>
      <c r="I41" s="226">
        <f t="shared" si="16"/>
        <v>0</v>
      </c>
      <c r="K41" s="171" cm="1">
        <f t="array" ref="K41">MAX(IF(MIN(ABS(LN(B$6:GL$6/E41)))=ABS(LN(B$6:GL$6/E41)),B$6:GL$6,-9999))</f>
        <v>100</v>
      </c>
      <c r="L41" s="215">
        <f t="shared" si="9"/>
        <v>9.9999999999999995E-7</v>
      </c>
      <c r="M41" s="226">
        <f t="shared" si="10"/>
        <v>0</v>
      </c>
      <c r="O41" s="172">
        <f t="shared" si="11"/>
        <v>9.9999999999999995E-7</v>
      </c>
      <c r="P41" s="173">
        <f t="shared" si="17"/>
        <v>9.9999999999999995E-7</v>
      </c>
      <c r="Q41" s="191">
        <f t="shared" si="18"/>
        <v>0</v>
      </c>
      <c r="S41" s="197"/>
      <c r="T41" s="193">
        <f t="shared" si="19"/>
        <v>-6</v>
      </c>
      <c r="U41" s="193">
        <f t="shared" si="20"/>
        <v>1</v>
      </c>
      <c r="V41" s="193">
        <f t="shared" si="12"/>
        <v>0</v>
      </c>
      <c r="W41" s="194" t="str">
        <f t="shared" si="13"/>
        <v>1.00</v>
      </c>
      <c r="X41" s="195" t="str">
        <f t="shared" si="21"/>
        <v>u</v>
      </c>
      <c r="Y41" s="196" t="str">
        <f t="shared" si="22"/>
        <v>1.00u</v>
      </c>
    </row>
    <row r="42" spans="1:25" x14ac:dyDescent="0.25">
      <c r="A42" s="159">
        <v>0</v>
      </c>
      <c r="B42" s="225">
        <v>31</v>
      </c>
      <c r="C42" s="169">
        <f t="shared" si="14"/>
        <v>9.9999999999999995E-7</v>
      </c>
      <c r="D42" s="170">
        <f t="shared" si="7"/>
        <v>100000000</v>
      </c>
      <c r="E42" s="170">
        <f t="shared" si="8"/>
        <v>100</v>
      </c>
      <c r="G42" s="171" cm="1">
        <f t="array" ref="G42">MAX(IF(MIN(ABS(LN(B$4:Z$4/E42)))=ABS(LN(B$4:Z$4/E42)),B$4:Z$4,-9999))</f>
        <v>100</v>
      </c>
      <c r="H42" s="215">
        <f t="shared" si="15"/>
        <v>9.9999999999999995E-7</v>
      </c>
      <c r="I42" s="226">
        <f t="shared" si="16"/>
        <v>0</v>
      </c>
      <c r="K42" s="171" cm="1">
        <f t="array" ref="K42">MAX(IF(MIN(ABS(LN(B$6:GL$6/E42)))=ABS(LN(B$6:GL$6/E42)),B$6:GL$6,-9999))</f>
        <v>100</v>
      </c>
      <c r="L42" s="215">
        <f t="shared" si="9"/>
        <v>9.9999999999999995E-7</v>
      </c>
      <c r="M42" s="226">
        <f t="shared" si="10"/>
        <v>0</v>
      </c>
      <c r="O42" s="172">
        <f t="shared" si="11"/>
        <v>9.9999999999999995E-7</v>
      </c>
      <c r="P42" s="173">
        <f t="shared" si="17"/>
        <v>9.9999999999999995E-7</v>
      </c>
      <c r="Q42" s="191">
        <f t="shared" si="18"/>
        <v>0</v>
      </c>
      <c r="S42" s="197"/>
      <c r="T42" s="193">
        <f t="shared" si="19"/>
        <v>-6</v>
      </c>
      <c r="U42" s="193">
        <f t="shared" si="20"/>
        <v>1</v>
      </c>
      <c r="V42" s="193">
        <f t="shared" si="12"/>
        <v>0</v>
      </c>
      <c r="W42" s="194" t="str">
        <f t="shared" si="13"/>
        <v>1.00</v>
      </c>
      <c r="X42" s="195" t="str">
        <f t="shared" si="21"/>
        <v>u</v>
      </c>
      <c r="Y42" s="196" t="str">
        <f t="shared" si="22"/>
        <v>1.00u</v>
      </c>
    </row>
    <row r="43" spans="1:25" x14ac:dyDescent="0.25">
      <c r="A43" s="159">
        <v>0</v>
      </c>
      <c r="B43" s="225">
        <v>32</v>
      </c>
      <c r="C43" s="169">
        <f t="shared" si="14"/>
        <v>9.9999999999999995E-7</v>
      </c>
      <c r="D43" s="170">
        <f t="shared" si="7"/>
        <v>100000000</v>
      </c>
      <c r="E43" s="170">
        <f t="shared" si="8"/>
        <v>100</v>
      </c>
      <c r="G43" s="171" cm="1">
        <f t="array" ref="G43">MAX(IF(MIN(ABS(LN(B$4:Z$4/E43)))=ABS(LN(B$4:Z$4/E43)),B$4:Z$4,-9999))</f>
        <v>100</v>
      </c>
      <c r="H43" s="215">
        <f t="shared" si="15"/>
        <v>9.9999999999999995E-7</v>
      </c>
      <c r="I43" s="226">
        <f t="shared" si="16"/>
        <v>0</v>
      </c>
      <c r="K43" s="171" cm="1">
        <f t="array" ref="K43">MAX(IF(MIN(ABS(LN(B$6:GL$6/E43)))=ABS(LN(B$6:GL$6/E43)),B$6:GL$6,-9999))</f>
        <v>100</v>
      </c>
      <c r="L43" s="215">
        <f t="shared" si="9"/>
        <v>9.9999999999999995E-7</v>
      </c>
      <c r="M43" s="226">
        <f t="shared" si="10"/>
        <v>0</v>
      </c>
      <c r="O43" s="172">
        <f t="shared" si="11"/>
        <v>9.9999999999999995E-7</v>
      </c>
      <c r="P43" s="173">
        <f t="shared" si="17"/>
        <v>9.9999999999999995E-7</v>
      </c>
      <c r="Q43" s="191">
        <f t="shared" si="18"/>
        <v>0</v>
      </c>
      <c r="S43" s="197"/>
      <c r="T43" s="193">
        <f t="shared" si="19"/>
        <v>-6</v>
      </c>
      <c r="U43" s="193">
        <f t="shared" si="20"/>
        <v>1</v>
      </c>
      <c r="V43" s="193">
        <f t="shared" si="12"/>
        <v>0</v>
      </c>
      <c r="W43" s="194" t="str">
        <f t="shared" si="13"/>
        <v>1.00</v>
      </c>
      <c r="X43" s="195" t="str">
        <f t="shared" si="21"/>
        <v>u</v>
      </c>
      <c r="Y43" s="196" t="str">
        <f t="shared" si="22"/>
        <v>1.00u</v>
      </c>
    </row>
    <row r="44" spans="1:25" x14ac:dyDescent="0.25">
      <c r="A44" s="159">
        <v>0</v>
      </c>
      <c r="B44" s="225">
        <v>33</v>
      </c>
      <c r="C44" s="169">
        <f t="shared" si="14"/>
        <v>9.9999999999999995E-7</v>
      </c>
      <c r="D44" s="170">
        <f t="shared" si="7"/>
        <v>100000000</v>
      </c>
      <c r="E44" s="170">
        <f t="shared" si="8"/>
        <v>100</v>
      </c>
      <c r="G44" s="171" cm="1">
        <f t="array" ref="G44">MAX(IF(MIN(ABS(LN(B$4:Z$4/E44)))=ABS(LN(B$4:Z$4/E44)),B$4:Z$4,-9999))</f>
        <v>100</v>
      </c>
      <c r="H44" s="215">
        <f t="shared" si="15"/>
        <v>9.9999999999999995E-7</v>
      </c>
      <c r="I44" s="226">
        <f t="shared" si="16"/>
        <v>0</v>
      </c>
      <c r="K44" s="171" cm="1">
        <f t="array" ref="K44">MAX(IF(MIN(ABS(LN(B$6:GL$6/E44)))=ABS(LN(B$6:GL$6/E44)),B$6:GL$6,-9999))</f>
        <v>100</v>
      </c>
      <c r="L44" s="215">
        <f t="shared" si="9"/>
        <v>9.9999999999999995E-7</v>
      </c>
      <c r="M44" s="226">
        <f t="shared" si="10"/>
        <v>0</v>
      </c>
      <c r="O44" s="172">
        <f t="shared" si="11"/>
        <v>9.9999999999999995E-7</v>
      </c>
      <c r="P44" s="173">
        <f t="shared" si="17"/>
        <v>9.9999999999999995E-7</v>
      </c>
      <c r="Q44" s="191">
        <f t="shared" si="18"/>
        <v>0</v>
      </c>
      <c r="S44" s="197"/>
      <c r="T44" s="193">
        <f t="shared" si="19"/>
        <v>-6</v>
      </c>
      <c r="U44" s="193">
        <f t="shared" si="20"/>
        <v>1</v>
      </c>
      <c r="V44" s="193">
        <f t="shared" si="12"/>
        <v>0</v>
      </c>
      <c r="W44" s="194" t="str">
        <f t="shared" si="13"/>
        <v>1.00</v>
      </c>
      <c r="X44" s="195" t="str">
        <f t="shared" si="21"/>
        <v>u</v>
      </c>
      <c r="Y44" s="196" t="str">
        <f t="shared" si="22"/>
        <v>1.00u</v>
      </c>
    </row>
    <row r="45" spans="1:25" x14ac:dyDescent="0.25">
      <c r="A45" s="159">
        <v>0</v>
      </c>
      <c r="B45" s="225">
        <v>34</v>
      </c>
      <c r="C45" s="169">
        <f t="shared" si="14"/>
        <v>9.9999999999999995E-7</v>
      </c>
      <c r="D45" s="170">
        <f t="shared" si="7"/>
        <v>100000000</v>
      </c>
      <c r="E45" s="170">
        <f t="shared" si="8"/>
        <v>100</v>
      </c>
      <c r="G45" s="171" cm="1">
        <f t="array" ref="G45">MAX(IF(MIN(ABS(LN(B$4:Z$4/E45)))=ABS(LN(B$4:Z$4/E45)),B$4:Z$4,-9999))</f>
        <v>100</v>
      </c>
      <c r="H45" s="215">
        <f t="shared" si="15"/>
        <v>9.9999999999999995E-7</v>
      </c>
      <c r="I45" s="226">
        <f t="shared" si="16"/>
        <v>0</v>
      </c>
      <c r="K45" s="171" cm="1">
        <f t="array" ref="K45">MAX(IF(MIN(ABS(LN(B$6:GL$6/E45)))=ABS(LN(B$6:GL$6/E45)),B$6:GL$6,-9999))</f>
        <v>100</v>
      </c>
      <c r="L45" s="215">
        <f t="shared" si="9"/>
        <v>9.9999999999999995E-7</v>
      </c>
      <c r="M45" s="226">
        <f t="shared" si="10"/>
        <v>0</v>
      </c>
      <c r="O45" s="172">
        <f t="shared" si="11"/>
        <v>9.9999999999999995E-7</v>
      </c>
      <c r="P45" s="173">
        <f t="shared" si="17"/>
        <v>9.9999999999999995E-7</v>
      </c>
      <c r="Q45" s="191">
        <f t="shared" si="18"/>
        <v>0</v>
      </c>
      <c r="S45" s="197"/>
      <c r="T45" s="193">
        <f t="shared" si="19"/>
        <v>-6</v>
      </c>
      <c r="U45" s="193">
        <f t="shared" si="20"/>
        <v>1</v>
      </c>
      <c r="V45" s="193">
        <f t="shared" si="12"/>
        <v>0</v>
      </c>
      <c r="W45" s="194" t="str">
        <f t="shared" si="13"/>
        <v>1.00</v>
      </c>
      <c r="X45" s="195" t="str">
        <f t="shared" si="21"/>
        <v>u</v>
      </c>
      <c r="Y45" s="196" t="str">
        <f t="shared" si="22"/>
        <v>1.00u</v>
      </c>
    </row>
    <row r="46" spans="1:25" x14ac:dyDescent="0.25">
      <c r="A46" s="159">
        <v>0</v>
      </c>
      <c r="B46" s="225">
        <v>35</v>
      </c>
      <c r="C46" s="169">
        <f t="shared" si="14"/>
        <v>9.9999999999999995E-7</v>
      </c>
      <c r="D46" s="170">
        <f t="shared" si="7"/>
        <v>100000000</v>
      </c>
      <c r="E46" s="170">
        <f t="shared" si="8"/>
        <v>100</v>
      </c>
      <c r="G46" s="171" cm="1">
        <f t="array" ref="G46">MAX(IF(MIN(ABS(LN(B$4:Z$4/E46)))=ABS(LN(B$4:Z$4/E46)),B$4:Z$4,-9999))</f>
        <v>100</v>
      </c>
      <c r="H46" s="215">
        <f t="shared" si="15"/>
        <v>9.9999999999999995E-7</v>
      </c>
      <c r="I46" s="226">
        <f t="shared" si="16"/>
        <v>0</v>
      </c>
      <c r="K46" s="171" cm="1">
        <f t="array" ref="K46">MAX(IF(MIN(ABS(LN(B$6:GL$6/E46)))=ABS(LN(B$6:GL$6/E46)),B$6:GL$6,-9999))</f>
        <v>100</v>
      </c>
      <c r="L46" s="215">
        <f t="shared" si="9"/>
        <v>9.9999999999999995E-7</v>
      </c>
      <c r="M46" s="226">
        <f t="shared" si="10"/>
        <v>0</v>
      </c>
      <c r="O46" s="172">
        <f t="shared" si="11"/>
        <v>9.9999999999999995E-7</v>
      </c>
      <c r="P46" s="173">
        <f t="shared" si="17"/>
        <v>9.9999999999999995E-7</v>
      </c>
      <c r="Q46" s="191">
        <f t="shared" si="18"/>
        <v>0</v>
      </c>
      <c r="S46" s="197"/>
      <c r="T46" s="193">
        <f t="shared" si="19"/>
        <v>-6</v>
      </c>
      <c r="U46" s="193">
        <f t="shared" si="20"/>
        <v>1</v>
      </c>
      <c r="V46" s="193">
        <f t="shared" si="12"/>
        <v>0</v>
      </c>
      <c r="W46" s="194" t="str">
        <f t="shared" si="13"/>
        <v>1.00</v>
      </c>
      <c r="X46" s="195" t="str">
        <f t="shared" si="21"/>
        <v>u</v>
      </c>
      <c r="Y46" s="196" t="str">
        <f t="shared" si="22"/>
        <v>1.00u</v>
      </c>
    </row>
    <row r="47" spans="1:25" x14ac:dyDescent="0.25">
      <c r="A47" s="159">
        <v>0</v>
      </c>
      <c r="B47" s="225">
        <v>36</v>
      </c>
      <c r="C47" s="169">
        <f t="shared" si="14"/>
        <v>9.9999999999999995E-7</v>
      </c>
      <c r="D47" s="170">
        <f t="shared" si="7"/>
        <v>100000000</v>
      </c>
      <c r="E47" s="170">
        <f t="shared" si="8"/>
        <v>100</v>
      </c>
      <c r="G47" s="171" cm="1">
        <f t="array" ref="G47">MAX(IF(MIN(ABS(LN(B$4:Z$4/E47)))=ABS(LN(B$4:Z$4/E47)),B$4:Z$4,-9999))</f>
        <v>100</v>
      </c>
      <c r="H47" s="215">
        <f t="shared" si="15"/>
        <v>9.9999999999999995E-7</v>
      </c>
      <c r="I47" s="226">
        <f t="shared" si="16"/>
        <v>0</v>
      </c>
      <c r="K47" s="171" cm="1">
        <f t="array" ref="K47">MAX(IF(MIN(ABS(LN(B$6:GL$6/E47)))=ABS(LN(B$6:GL$6/E47)),B$6:GL$6,-9999))</f>
        <v>100</v>
      </c>
      <c r="L47" s="215">
        <f t="shared" si="9"/>
        <v>9.9999999999999995E-7</v>
      </c>
      <c r="M47" s="226">
        <f t="shared" si="10"/>
        <v>0</v>
      </c>
      <c r="O47" s="172">
        <f t="shared" si="11"/>
        <v>9.9999999999999995E-7</v>
      </c>
      <c r="P47" s="173">
        <f t="shared" si="17"/>
        <v>9.9999999999999995E-7</v>
      </c>
      <c r="Q47" s="191">
        <f t="shared" si="18"/>
        <v>0</v>
      </c>
      <c r="S47" s="197"/>
      <c r="T47" s="193">
        <f t="shared" si="19"/>
        <v>-6</v>
      </c>
      <c r="U47" s="193">
        <f t="shared" si="20"/>
        <v>1</v>
      </c>
      <c r="V47" s="193">
        <f t="shared" si="12"/>
        <v>0</v>
      </c>
      <c r="W47" s="194" t="str">
        <f t="shared" si="13"/>
        <v>1.00</v>
      </c>
      <c r="X47" s="195" t="str">
        <f t="shared" si="21"/>
        <v>u</v>
      </c>
      <c r="Y47" s="196" t="str">
        <f t="shared" si="22"/>
        <v>1.00u</v>
      </c>
    </row>
    <row r="48" spans="1:25" x14ac:dyDescent="0.25">
      <c r="A48" s="159">
        <v>0</v>
      </c>
      <c r="B48" s="225">
        <v>37</v>
      </c>
      <c r="C48" s="169">
        <f t="shared" si="14"/>
        <v>9.9999999999999995E-7</v>
      </c>
      <c r="D48" s="170">
        <f t="shared" si="7"/>
        <v>100000000</v>
      </c>
      <c r="E48" s="170">
        <f t="shared" si="8"/>
        <v>100</v>
      </c>
      <c r="G48" s="171" cm="1">
        <f t="array" ref="G48">MAX(IF(MIN(ABS(LN(B$4:Z$4/E48)))=ABS(LN(B$4:Z$4/E48)),B$4:Z$4,-9999))</f>
        <v>100</v>
      </c>
      <c r="H48" s="215">
        <f t="shared" si="15"/>
        <v>9.9999999999999995E-7</v>
      </c>
      <c r="I48" s="226">
        <f t="shared" si="16"/>
        <v>0</v>
      </c>
      <c r="K48" s="171" cm="1">
        <f t="array" ref="K48">MAX(IF(MIN(ABS(LN(B$6:GL$6/E48)))=ABS(LN(B$6:GL$6/E48)),B$6:GL$6,-9999))</f>
        <v>100</v>
      </c>
      <c r="L48" s="215">
        <f t="shared" si="9"/>
        <v>9.9999999999999995E-7</v>
      </c>
      <c r="M48" s="226">
        <f t="shared" si="10"/>
        <v>0</v>
      </c>
      <c r="O48" s="172">
        <f t="shared" si="11"/>
        <v>9.9999999999999995E-7</v>
      </c>
      <c r="P48" s="173">
        <f t="shared" si="17"/>
        <v>9.9999999999999995E-7</v>
      </c>
      <c r="Q48" s="191">
        <f t="shared" si="18"/>
        <v>0</v>
      </c>
      <c r="S48" s="197"/>
      <c r="T48" s="193">
        <f t="shared" si="19"/>
        <v>-6</v>
      </c>
      <c r="U48" s="193">
        <f t="shared" si="20"/>
        <v>1</v>
      </c>
      <c r="V48" s="193">
        <f t="shared" si="12"/>
        <v>0</v>
      </c>
      <c r="W48" s="194" t="str">
        <f t="shared" si="13"/>
        <v>1.00</v>
      </c>
      <c r="X48" s="195" t="str">
        <f t="shared" si="21"/>
        <v>u</v>
      </c>
      <c r="Y48" s="196" t="str">
        <f t="shared" si="22"/>
        <v>1.00u</v>
      </c>
    </row>
    <row r="49" spans="1:25" x14ac:dyDescent="0.25">
      <c r="A49" s="159">
        <v>0</v>
      </c>
      <c r="B49" s="225">
        <v>38</v>
      </c>
      <c r="C49" s="169">
        <f t="shared" si="14"/>
        <v>9.9999999999999995E-7</v>
      </c>
      <c r="D49" s="170">
        <f t="shared" si="7"/>
        <v>100000000</v>
      </c>
      <c r="E49" s="170">
        <f t="shared" si="8"/>
        <v>100</v>
      </c>
      <c r="G49" s="171" cm="1">
        <f t="array" ref="G49">MAX(IF(MIN(ABS(LN(B$4:Z$4/E49)))=ABS(LN(B$4:Z$4/E49)),B$4:Z$4,-9999))</f>
        <v>100</v>
      </c>
      <c r="H49" s="215">
        <f t="shared" si="15"/>
        <v>9.9999999999999995E-7</v>
      </c>
      <c r="I49" s="226">
        <f t="shared" si="16"/>
        <v>0</v>
      </c>
      <c r="K49" s="171" cm="1">
        <f t="array" ref="K49">MAX(IF(MIN(ABS(LN(B$6:GL$6/E49)))=ABS(LN(B$6:GL$6/E49)),B$6:GL$6,-9999))</f>
        <v>100</v>
      </c>
      <c r="L49" s="215">
        <f t="shared" si="9"/>
        <v>9.9999999999999995E-7</v>
      </c>
      <c r="M49" s="226">
        <f t="shared" si="10"/>
        <v>0</v>
      </c>
      <c r="O49" s="172">
        <f t="shared" si="11"/>
        <v>9.9999999999999995E-7</v>
      </c>
      <c r="P49" s="173">
        <f t="shared" si="17"/>
        <v>9.9999999999999995E-7</v>
      </c>
      <c r="Q49" s="191">
        <f t="shared" si="18"/>
        <v>0</v>
      </c>
      <c r="S49" s="197"/>
      <c r="T49" s="193">
        <f t="shared" si="19"/>
        <v>-6</v>
      </c>
      <c r="U49" s="193">
        <f t="shared" si="20"/>
        <v>1</v>
      </c>
      <c r="V49" s="193">
        <f t="shared" si="12"/>
        <v>0</v>
      </c>
      <c r="W49" s="194" t="str">
        <f t="shared" si="13"/>
        <v>1.00</v>
      </c>
      <c r="X49" s="195" t="str">
        <f t="shared" si="21"/>
        <v>u</v>
      </c>
      <c r="Y49" s="196" t="str">
        <f t="shared" si="22"/>
        <v>1.00u</v>
      </c>
    </row>
    <row r="50" spans="1:25" x14ac:dyDescent="0.25">
      <c r="A50" s="159">
        <v>0</v>
      </c>
      <c r="B50" s="225">
        <v>39</v>
      </c>
      <c r="C50" s="169">
        <f t="shared" si="14"/>
        <v>9.9999999999999995E-7</v>
      </c>
      <c r="D50" s="170">
        <f t="shared" si="7"/>
        <v>100000000</v>
      </c>
      <c r="E50" s="170">
        <f t="shared" si="8"/>
        <v>100</v>
      </c>
      <c r="G50" s="171" cm="1">
        <f t="array" ref="G50">MAX(IF(MIN(ABS(LN(B$4:Z$4/E50)))=ABS(LN(B$4:Z$4/E50)),B$4:Z$4,-9999))</f>
        <v>100</v>
      </c>
      <c r="H50" s="215">
        <f t="shared" si="15"/>
        <v>9.9999999999999995E-7</v>
      </c>
      <c r="I50" s="226">
        <f t="shared" si="16"/>
        <v>0</v>
      </c>
      <c r="K50" s="171" cm="1">
        <f t="array" ref="K50">MAX(IF(MIN(ABS(LN(B$6:GL$6/E50)))=ABS(LN(B$6:GL$6/E50)),B$6:GL$6,-9999))</f>
        <v>100</v>
      </c>
      <c r="L50" s="215">
        <f t="shared" si="9"/>
        <v>9.9999999999999995E-7</v>
      </c>
      <c r="M50" s="226">
        <f t="shared" si="10"/>
        <v>0</v>
      </c>
      <c r="O50" s="172">
        <f t="shared" si="11"/>
        <v>9.9999999999999995E-7</v>
      </c>
      <c r="P50" s="173">
        <f t="shared" si="17"/>
        <v>9.9999999999999995E-7</v>
      </c>
      <c r="Q50" s="191">
        <f t="shared" si="18"/>
        <v>0</v>
      </c>
      <c r="S50" s="197"/>
      <c r="T50" s="193">
        <f t="shared" si="19"/>
        <v>-6</v>
      </c>
      <c r="U50" s="193">
        <f t="shared" si="20"/>
        <v>1</v>
      </c>
      <c r="V50" s="193">
        <f t="shared" si="12"/>
        <v>0</v>
      </c>
      <c r="W50" s="194" t="str">
        <f t="shared" si="13"/>
        <v>1.00</v>
      </c>
      <c r="X50" s="195" t="str">
        <f t="shared" si="21"/>
        <v>u</v>
      </c>
      <c r="Y50" s="196" t="str">
        <f t="shared" si="22"/>
        <v>1.00u</v>
      </c>
    </row>
    <row r="51" spans="1:25" x14ac:dyDescent="0.25">
      <c r="A51" s="159">
        <v>0</v>
      </c>
      <c r="B51" s="225">
        <v>40</v>
      </c>
      <c r="C51" s="169">
        <f t="shared" si="14"/>
        <v>9.9999999999999995E-7</v>
      </c>
      <c r="D51" s="170">
        <f t="shared" si="7"/>
        <v>100000000</v>
      </c>
      <c r="E51" s="170">
        <f t="shared" si="8"/>
        <v>100</v>
      </c>
      <c r="G51" s="171" cm="1">
        <f t="array" ref="G51">MAX(IF(MIN(ABS(LN(B$4:Z$4/E51)))=ABS(LN(B$4:Z$4/E51)),B$4:Z$4,-9999))</f>
        <v>100</v>
      </c>
      <c r="H51" s="215">
        <f t="shared" si="15"/>
        <v>9.9999999999999995E-7</v>
      </c>
      <c r="I51" s="226">
        <f t="shared" si="16"/>
        <v>0</v>
      </c>
      <c r="K51" s="171" cm="1">
        <f t="array" ref="K51">MAX(IF(MIN(ABS(LN(B$6:GL$6/E51)))=ABS(LN(B$6:GL$6/E51)),B$6:GL$6,-9999))</f>
        <v>100</v>
      </c>
      <c r="L51" s="215">
        <f t="shared" si="9"/>
        <v>9.9999999999999995E-7</v>
      </c>
      <c r="M51" s="226">
        <f t="shared" si="10"/>
        <v>0</v>
      </c>
      <c r="O51" s="172">
        <f t="shared" si="11"/>
        <v>9.9999999999999995E-7</v>
      </c>
      <c r="P51" s="173">
        <f t="shared" si="17"/>
        <v>9.9999999999999995E-7</v>
      </c>
      <c r="Q51" s="191">
        <f t="shared" si="18"/>
        <v>0</v>
      </c>
      <c r="S51" s="197"/>
      <c r="T51" s="193">
        <f t="shared" si="19"/>
        <v>-6</v>
      </c>
      <c r="U51" s="193">
        <f t="shared" si="20"/>
        <v>1</v>
      </c>
      <c r="V51" s="193">
        <f t="shared" si="12"/>
        <v>0</v>
      </c>
      <c r="W51" s="194" t="str">
        <f t="shared" si="13"/>
        <v>1.00</v>
      </c>
      <c r="X51" s="195" t="str">
        <f t="shared" si="21"/>
        <v>u</v>
      </c>
      <c r="Y51" s="196" t="str">
        <f t="shared" si="22"/>
        <v>1.00u</v>
      </c>
    </row>
    <row r="52" spans="1:25" x14ac:dyDescent="0.25">
      <c r="A52" s="159">
        <v>0</v>
      </c>
      <c r="B52" s="225">
        <v>41</v>
      </c>
      <c r="C52" s="169">
        <f t="shared" si="14"/>
        <v>9.9999999999999995E-7</v>
      </c>
      <c r="D52" s="170">
        <f t="shared" si="7"/>
        <v>100000000</v>
      </c>
      <c r="E52" s="170">
        <f t="shared" si="8"/>
        <v>100</v>
      </c>
      <c r="G52" s="171" cm="1">
        <f t="array" ref="G52">MAX(IF(MIN(ABS(LN(B$4:Z$4/E52)))=ABS(LN(B$4:Z$4/E52)),B$4:Z$4,-9999))</f>
        <v>100</v>
      </c>
      <c r="H52" s="215">
        <f t="shared" si="15"/>
        <v>9.9999999999999995E-7</v>
      </c>
      <c r="I52" s="226">
        <f t="shared" si="16"/>
        <v>0</v>
      </c>
      <c r="K52" s="171" cm="1">
        <f t="array" ref="K52">MAX(IF(MIN(ABS(LN(B$6:GL$6/E52)))=ABS(LN(B$6:GL$6/E52)),B$6:GL$6,-9999))</f>
        <v>100</v>
      </c>
      <c r="L52" s="215">
        <f t="shared" si="9"/>
        <v>9.9999999999999995E-7</v>
      </c>
      <c r="M52" s="226">
        <f t="shared" si="10"/>
        <v>0</v>
      </c>
      <c r="O52" s="172">
        <f t="shared" si="11"/>
        <v>9.9999999999999995E-7</v>
      </c>
      <c r="P52" s="173">
        <f t="shared" si="17"/>
        <v>9.9999999999999995E-7</v>
      </c>
      <c r="Q52" s="191">
        <f t="shared" si="18"/>
        <v>0</v>
      </c>
      <c r="S52" s="197"/>
      <c r="T52" s="193">
        <f t="shared" si="19"/>
        <v>-6</v>
      </c>
      <c r="U52" s="193">
        <f t="shared" si="20"/>
        <v>1</v>
      </c>
      <c r="V52" s="193">
        <f t="shared" si="12"/>
        <v>0</v>
      </c>
      <c r="W52" s="194" t="str">
        <f t="shared" si="13"/>
        <v>1.00</v>
      </c>
      <c r="X52" s="195" t="str">
        <f t="shared" si="21"/>
        <v>u</v>
      </c>
      <c r="Y52" s="196" t="str">
        <f t="shared" si="22"/>
        <v>1.00u</v>
      </c>
    </row>
    <row r="53" spans="1:25" x14ac:dyDescent="0.25">
      <c r="A53" s="159">
        <v>0</v>
      </c>
      <c r="B53" s="225">
        <v>42</v>
      </c>
      <c r="C53" s="169">
        <f t="shared" si="14"/>
        <v>9.9999999999999995E-7</v>
      </c>
      <c r="D53" s="170">
        <f t="shared" si="7"/>
        <v>100000000</v>
      </c>
      <c r="E53" s="170">
        <f t="shared" si="8"/>
        <v>100</v>
      </c>
      <c r="G53" s="171" cm="1">
        <f t="array" ref="G53">MAX(IF(MIN(ABS(LN(B$4:Z$4/E53)))=ABS(LN(B$4:Z$4/E53)),B$4:Z$4,-9999))</f>
        <v>100</v>
      </c>
      <c r="H53" s="215">
        <f t="shared" si="15"/>
        <v>9.9999999999999995E-7</v>
      </c>
      <c r="I53" s="226">
        <f t="shared" si="16"/>
        <v>0</v>
      </c>
      <c r="K53" s="171" cm="1">
        <f t="array" ref="K53">MAX(IF(MIN(ABS(LN(B$6:GL$6/E53)))=ABS(LN(B$6:GL$6/E53)),B$6:GL$6,-9999))</f>
        <v>100</v>
      </c>
      <c r="L53" s="215">
        <f t="shared" si="9"/>
        <v>9.9999999999999995E-7</v>
      </c>
      <c r="M53" s="226">
        <f t="shared" si="10"/>
        <v>0</v>
      </c>
      <c r="O53" s="172">
        <f t="shared" si="11"/>
        <v>9.9999999999999995E-7</v>
      </c>
      <c r="P53" s="173">
        <f t="shared" si="17"/>
        <v>9.9999999999999995E-7</v>
      </c>
      <c r="Q53" s="191">
        <f t="shared" si="18"/>
        <v>0</v>
      </c>
      <c r="S53" s="197"/>
      <c r="T53" s="193">
        <f t="shared" si="19"/>
        <v>-6</v>
      </c>
      <c r="U53" s="193">
        <f t="shared" si="20"/>
        <v>1</v>
      </c>
      <c r="V53" s="193">
        <f t="shared" si="12"/>
        <v>0</v>
      </c>
      <c r="W53" s="194" t="str">
        <f t="shared" si="13"/>
        <v>1.00</v>
      </c>
      <c r="X53" s="195" t="str">
        <f t="shared" si="21"/>
        <v>u</v>
      </c>
      <c r="Y53" s="196" t="str">
        <f t="shared" si="22"/>
        <v>1.00u</v>
      </c>
    </row>
    <row r="54" spans="1:25" x14ac:dyDescent="0.25">
      <c r="A54" s="159">
        <v>0</v>
      </c>
      <c r="B54" s="225">
        <v>43</v>
      </c>
      <c r="C54" s="169">
        <f t="shared" si="14"/>
        <v>9.9999999999999995E-7</v>
      </c>
      <c r="D54" s="170">
        <f t="shared" si="7"/>
        <v>100000000</v>
      </c>
      <c r="E54" s="170">
        <f t="shared" si="8"/>
        <v>100</v>
      </c>
      <c r="G54" s="171" cm="1">
        <f t="array" ref="G54">MAX(IF(MIN(ABS(LN(B$4:Z$4/E54)))=ABS(LN(B$4:Z$4/E54)),B$4:Z$4,-9999))</f>
        <v>100</v>
      </c>
      <c r="H54" s="215">
        <f t="shared" si="15"/>
        <v>9.9999999999999995E-7</v>
      </c>
      <c r="I54" s="226">
        <f t="shared" si="16"/>
        <v>0</v>
      </c>
      <c r="K54" s="171" cm="1">
        <f t="array" ref="K54">MAX(IF(MIN(ABS(LN(B$6:GL$6/E54)))=ABS(LN(B$6:GL$6/E54)),B$6:GL$6,-9999))</f>
        <v>100</v>
      </c>
      <c r="L54" s="215">
        <f t="shared" si="9"/>
        <v>9.9999999999999995E-7</v>
      </c>
      <c r="M54" s="226">
        <f t="shared" si="10"/>
        <v>0</v>
      </c>
      <c r="O54" s="172">
        <f t="shared" si="11"/>
        <v>9.9999999999999995E-7</v>
      </c>
      <c r="P54" s="173">
        <f t="shared" si="17"/>
        <v>9.9999999999999995E-7</v>
      </c>
      <c r="Q54" s="191">
        <f t="shared" si="18"/>
        <v>0</v>
      </c>
      <c r="S54" s="197"/>
      <c r="T54" s="193">
        <f t="shared" si="19"/>
        <v>-6</v>
      </c>
      <c r="U54" s="193">
        <f t="shared" si="20"/>
        <v>1</v>
      </c>
      <c r="V54" s="193">
        <f t="shared" si="12"/>
        <v>0</v>
      </c>
      <c r="W54" s="194" t="str">
        <f t="shared" si="13"/>
        <v>1.00</v>
      </c>
      <c r="X54" s="195" t="str">
        <f t="shared" si="21"/>
        <v>u</v>
      </c>
      <c r="Y54" s="196" t="str">
        <f t="shared" si="22"/>
        <v>1.00u</v>
      </c>
    </row>
    <row r="55" spans="1:25" x14ac:dyDescent="0.25">
      <c r="A55" s="159">
        <v>0</v>
      </c>
      <c r="B55" s="225">
        <v>44</v>
      </c>
      <c r="C55" s="169">
        <f t="shared" si="14"/>
        <v>9.9999999999999995E-7</v>
      </c>
      <c r="D55" s="170">
        <f t="shared" si="7"/>
        <v>100000000</v>
      </c>
      <c r="E55" s="170">
        <f t="shared" si="8"/>
        <v>100</v>
      </c>
      <c r="G55" s="171" cm="1">
        <f t="array" ref="G55">MAX(IF(MIN(ABS(LN(B$4:Z$4/E55)))=ABS(LN(B$4:Z$4/E55)),B$4:Z$4,-9999))</f>
        <v>100</v>
      </c>
      <c r="H55" s="215">
        <f t="shared" si="15"/>
        <v>9.9999999999999995E-7</v>
      </c>
      <c r="I55" s="226">
        <f t="shared" si="16"/>
        <v>0</v>
      </c>
      <c r="K55" s="171" cm="1">
        <f t="array" ref="K55">MAX(IF(MIN(ABS(LN(B$6:GL$6/E55)))=ABS(LN(B$6:GL$6/E55)),B$6:GL$6,-9999))</f>
        <v>100</v>
      </c>
      <c r="L55" s="215">
        <f t="shared" si="9"/>
        <v>9.9999999999999995E-7</v>
      </c>
      <c r="M55" s="226">
        <f t="shared" si="10"/>
        <v>0</v>
      </c>
      <c r="O55" s="172">
        <f t="shared" si="11"/>
        <v>9.9999999999999995E-7</v>
      </c>
      <c r="P55" s="173">
        <f t="shared" si="17"/>
        <v>9.9999999999999995E-7</v>
      </c>
      <c r="Q55" s="191">
        <f t="shared" si="18"/>
        <v>0</v>
      </c>
      <c r="S55" s="197"/>
      <c r="T55" s="193">
        <f t="shared" si="19"/>
        <v>-6</v>
      </c>
      <c r="U55" s="193">
        <f t="shared" si="20"/>
        <v>1</v>
      </c>
      <c r="V55" s="193">
        <f t="shared" si="12"/>
        <v>0</v>
      </c>
      <c r="W55" s="194" t="str">
        <f t="shared" si="13"/>
        <v>1.00</v>
      </c>
      <c r="X55" s="195" t="str">
        <f t="shared" si="21"/>
        <v>u</v>
      </c>
      <c r="Y55" s="196" t="str">
        <f t="shared" si="22"/>
        <v>1.00u</v>
      </c>
    </row>
    <row r="56" spans="1:25" x14ac:dyDescent="0.25">
      <c r="A56" s="159">
        <v>0</v>
      </c>
      <c r="B56" s="225">
        <v>45</v>
      </c>
      <c r="C56" s="169">
        <f t="shared" si="14"/>
        <v>9.9999999999999995E-7</v>
      </c>
      <c r="D56" s="170">
        <f t="shared" si="7"/>
        <v>100000000</v>
      </c>
      <c r="E56" s="170">
        <f t="shared" si="8"/>
        <v>100</v>
      </c>
      <c r="G56" s="171" cm="1">
        <f t="array" ref="G56">MAX(IF(MIN(ABS(LN(B$4:Z$4/E56)))=ABS(LN(B$4:Z$4/E56)),B$4:Z$4,-9999))</f>
        <v>100</v>
      </c>
      <c r="H56" s="215">
        <f t="shared" si="15"/>
        <v>9.9999999999999995E-7</v>
      </c>
      <c r="I56" s="226">
        <f t="shared" si="16"/>
        <v>0</v>
      </c>
      <c r="K56" s="171" cm="1">
        <f t="array" ref="K56">MAX(IF(MIN(ABS(LN(B$6:GL$6/E56)))=ABS(LN(B$6:GL$6/E56)),B$6:GL$6,-9999))</f>
        <v>100</v>
      </c>
      <c r="L56" s="215">
        <f t="shared" si="9"/>
        <v>9.9999999999999995E-7</v>
      </c>
      <c r="M56" s="226">
        <f t="shared" si="10"/>
        <v>0</v>
      </c>
      <c r="O56" s="172">
        <f t="shared" si="11"/>
        <v>9.9999999999999995E-7</v>
      </c>
      <c r="P56" s="173">
        <f t="shared" si="17"/>
        <v>9.9999999999999995E-7</v>
      </c>
      <c r="Q56" s="191">
        <f t="shared" si="18"/>
        <v>0</v>
      </c>
      <c r="S56" s="197"/>
      <c r="T56" s="193">
        <f t="shared" si="19"/>
        <v>-6</v>
      </c>
      <c r="U56" s="193">
        <f t="shared" si="20"/>
        <v>1</v>
      </c>
      <c r="V56" s="193">
        <f t="shared" si="12"/>
        <v>0</v>
      </c>
      <c r="W56" s="194" t="str">
        <f t="shared" si="13"/>
        <v>1.00</v>
      </c>
      <c r="X56" s="195" t="str">
        <f t="shared" si="21"/>
        <v>u</v>
      </c>
      <c r="Y56" s="196" t="str">
        <f t="shared" si="22"/>
        <v>1.00u</v>
      </c>
    </row>
    <row r="57" spans="1:25" x14ac:dyDescent="0.25">
      <c r="A57" s="159">
        <v>0</v>
      </c>
      <c r="B57" s="225">
        <v>46</v>
      </c>
      <c r="C57" s="169">
        <f t="shared" si="14"/>
        <v>9.9999999999999995E-7</v>
      </c>
      <c r="D57" s="170">
        <f t="shared" si="7"/>
        <v>100000000</v>
      </c>
      <c r="E57" s="170">
        <f t="shared" si="8"/>
        <v>100</v>
      </c>
      <c r="G57" s="171" cm="1">
        <f t="array" ref="G57">MAX(IF(MIN(ABS(LN(B$4:Z$4/E57)))=ABS(LN(B$4:Z$4/E57)),B$4:Z$4,-9999))</f>
        <v>100</v>
      </c>
      <c r="H57" s="215">
        <f t="shared" si="15"/>
        <v>9.9999999999999995E-7</v>
      </c>
      <c r="I57" s="226">
        <f t="shared" si="16"/>
        <v>0</v>
      </c>
      <c r="K57" s="171" cm="1">
        <f t="array" ref="K57">MAX(IF(MIN(ABS(LN(B$6:GL$6/E57)))=ABS(LN(B$6:GL$6/E57)),B$6:GL$6,-9999))</f>
        <v>100</v>
      </c>
      <c r="L57" s="215">
        <f t="shared" si="9"/>
        <v>9.9999999999999995E-7</v>
      </c>
      <c r="M57" s="226">
        <f t="shared" si="10"/>
        <v>0</v>
      </c>
      <c r="O57" s="172">
        <f t="shared" si="11"/>
        <v>9.9999999999999995E-7</v>
      </c>
      <c r="P57" s="173">
        <f t="shared" si="17"/>
        <v>9.9999999999999995E-7</v>
      </c>
      <c r="Q57" s="191">
        <f t="shared" si="18"/>
        <v>0</v>
      </c>
      <c r="S57" s="197"/>
      <c r="T57" s="193">
        <f t="shared" si="19"/>
        <v>-6</v>
      </c>
      <c r="U57" s="193">
        <f t="shared" si="20"/>
        <v>1</v>
      </c>
      <c r="V57" s="193">
        <f t="shared" si="12"/>
        <v>0</v>
      </c>
      <c r="W57" s="194" t="str">
        <f t="shared" si="13"/>
        <v>1.00</v>
      </c>
      <c r="X57" s="195" t="str">
        <f t="shared" si="21"/>
        <v>u</v>
      </c>
      <c r="Y57" s="196" t="str">
        <f t="shared" si="22"/>
        <v>1.00u</v>
      </c>
    </row>
    <row r="58" spans="1:25" x14ac:dyDescent="0.25">
      <c r="A58" s="159">
        <v>0</v>
      </c>
      <c r="B58" s="225">
        <v>47</v>
      </c>
      <c r="C58" s="169">
        <f t="shared" si="14"/>
        <v>9.9999999999999995E-7</v>
      </c>
      <c r="D58" s="170">
        <f t="shared" si="7"/>
        <v>100000000</v>
      </c>
      <c r="E58" s="170">
        <f t="shared" si="8"/>
        <v>100</v>
      </c>
      <c r="G58" s="171" cm="1">
        <f t="array" ref="G58">MAX(IF(MIN(ABS(LN(B$4:Z$4/E58)))=ABS(LN(B$4:Z$4/E58)),B$4:Z$4,-9999))</f>
        <v>100</v>
      </c>
      <c r="H58" s="215">
        <f t="shared" si="15"/>
        <v>9.9999999999999995E-7</v>
      </c>
      <c r="I58" s="226">
        <f t="shared" si="16"/>
        <v>0</v>
      </c>
      <c r="K58" s="171" cm="1">
        <f t="array" ref="K58">MAX(IF(MIN(ABS(LN(B$6:GL$6/E58)))=ABS(LN(B$6:GL$6/E58)),B$6:GL$6,-9999))</f>
        <v>100</v>
      </c>
      <c r="L58" s="215">
        <f t="shared" si="9"/>
        <v>9.9999999999999995E-7</v>
      </c>
      <c r="M58" s="226">
        <f t="shared" si="10"/>
        <v>0</v>
      </c>
      <c r="O58" s="172">
        <f t="shared" si="11"/>
        <v>9.9999999999999995E-7</v>
      </c>
      <c r="P58" s="173">
        <f t="shared" si="17"/>
        <v>9.9999999999999995E-7</v>
      </c>
      <c r="Q58" s="191">
        <f t="shared" si="18"/>
        <v>0</v>
      </c>
      <c r="S58" s="197"/>
      <c r="T58" s="193">
        <f t="shared" si="19"/>
        <v>-6</v>
      </c>
      <c r="U58" s="193">
        <f t="shared" si="20"/>
        <v>1</v>
      </c>
      <c r="V58" s="193">
        <f t="shared" si="12"/>
        <v>0</v>
      </c>
      <c r="W58" s="194" t="str">
        <f t="shared" si="13"/>
        <v>1.00</v>
      </c>
      <c r="X58" s="195" t="str">
        <f t="shared" si="21"/>
        <v>u</v>
      </c>
      <c r="Y58" s="196" t="str">
        <f t="shared" si="22"/>
        <v>1.00u</v>
      </c>
    </row>
    <row r="59" spans="1:25" x14ac:dyDescent="0.25">
      <c r="A59" s="159">
        <v>0</v>
      </c>
      <c r="B59" s="225">
        <v>48</v>
      </c>
      <c r="C59" s="169">
        <f t="shared" si="14"/>
        <v>9.9999999999999995E-7</v>
      </c>
      <c r="D59" s="170">
        <f t="shared" si="7"/>
        <v>100000000</v>
      </c>
      <c r="E59" s="170">
        <f t="shared" si="8"/>
        <v>100</v>
      </c>
      <c r="G59" s="171" cm="1">
        <f t="array" ref="G59">MAX(IF(MIN(ABS(LN(B$4:Z$4/E59)))=ABS(LN(B$4:Z$4/E59)),B$4:Z$4,-9999))</f>
        <v>100</v>
      </c>
      <c r="H59" s="215">
        <f t="shared" si="15"/>
        <v>9.9999999999999995E-7</v>
      </c>
      <c r="I59" s="226">
        <f t="shared" si="16"/>
        <v>0</v>
      </c>
      <c r="K59" s="171" cm="1">
        <f t="array" ref="K59">MAX(IF(MIN(ABS(LN(B$6:GL$6/E59)))=ABS(LN(B$6:GL$6/E59)),B$6:GL$6,-9999))</f>
        <v>100</v>
      </c>
      <c r="L59" s="215">
        <f t="shared" si="9"/>
        <v>9.9999999999999995E-7</v>
      </c>
      <c r="M59" s="226">
        <f t="shared" si="10"/>
        <v>0</v>
      </c>
      <c r="O59" s="172">
        <f t="shared" si="11"/>
        <v>9.9999999999999995E-7</v>
      </c>
      <c r="P59" s="173">
        <f t="shared" si="17"/>
        <v>9.9999999999999995E-7</v>
      </c>
      <c r="Q59" s="191">
        <f t="shared" si="18"/>
        <v>0</v>
      </c>
      <c r="S59" s="197"/>
      <c r="T59" s="193">
        <f t="shared" si="19"/>
        <v>-6</v>
      </c>
      <c r="U59" s="193">
        <f t="shared" si="20"/>
        <v>1</v>
      </c>
      <c r="V59" s="193">
        <f t="shared" si="12"/>
        <v>0</v>
      </c>
      <c r="W59" s="194" t="str">
        <f t="shared" si="13"/>
        <v>1.00</v>
      </c>
      <c r="X59" s="195" t="str">
        <f t="shared" si="21"/>
        <v>u</v>
      </c>
      <c r="Y59" s="196" t="str">
        <f t="shared" si="22"/>
        <v>1.00u</v>
      </c>
    </row>
    <row r="60" spans="1:25" x14ac:dyDescent="0.25">
      <c r="A60" s="159">
        <v>0</v>
      </c>
      <c r="B60" s="225">
        <v>49</v>
      </c>
      <c r="C60" s="169">
        <f t="shared" si="14"/>
        <v>9.9999999999999995E-7</v>
      </c>
      <c r="D60" s="170">
        <f t="shared" si="7"/>
        <v>100000000</v>
      </c>
      <c r="E60" s="170">
        <f t="shared" si="8"/>
        <v>100</v>
      </c>
      <c r="G60" s="171" cm="1">
        <f t="array" ref="G60">MAX(IF(MIN(ABS(LN(B$4:Z$4/E60)))=ABS(LN(B$4:Z$4/E60)),B$4:Z$4,-9999))</f>
        <v>100</v>
      </c>
      <c r="H60" s="215">
        <f t="shared" si="15"/>
        <v>9.9999999999999995E-7</v>
      </c>
      <c r="I60" s="226">
        <f t="shared" si="16"/>
        <v>0</v>
      </c>
      <c r="K60" s="171" cm="1">
        <f t="array" ref="K60">MAX(IF(MIN(ABS(LN(B$6:GL$6/E60)))=ABS(LN(B$6:GL$6/E60)),B$6:GL$6,-9999))</f>
        <v>100</v>
      </c>
      <c r="L60" s="215">
        <f t="shared" si="9"/>
        <v>9.9999999999999995E-7</v>
      </c>
      <c r="M60" s="226">
        <f t="shared" si="10"/>
        <v>0</v>
      </c>
      <c r="O60" s="172">
        <f t="shared" si="11"/>
        <v>9.9999999999999995E-7</v>
      </c>
      <c r="P60" s="173">
        <f t="shared" si="17"/>
        <v>9.9999999999999995E-7</v>
      </c>
      <c r="Q60" s="191">
        <f t="shared" si="18"/>
        <v>0</v>
      </c>
      <c r="S60" s="197"/>
      <c r="T60" s="193">
        <f t="shared" si="19"/>
        <v>-6</v>
      </c>
      <c r="U60" s="193">
        <f t="shared" si="20"/>
        <v>1</v>
      </c>
      <c r="V60" s="193">
        <f t="shared" si="12"/>
        <v>0</v>
      </c>
      <c r="W60" s="194" t="str">
        <f t="shared" si="13"/>
        <v>1.00</v>
      </c>
      <c r="X60" s="195" t="str">
        <f t="shared" si="21"/>
        <v>u</v>
      </c>
      <c r="Y60" s="196" t="str">
        <f t="shared" si="22"/>
        <v>1.00u</v>
      </c>
    </row>
    <row r="61" spans="1:25" x14ac:dyDescent="0.25">
      <c r="A61" s="159">
        <v>0</v>
      </c>
      <c r="B61" s="225">
        <v>50</v>
      </c>
      <c r="C61" s="169">
        <f t="shared" si="14"/>
        <v>9.9999999999999995E-7</v>
      </c>
      <c r="D61" s="170">
        <f t="shared" si="7"/>
        <v>100000000</v>
      </c>
      <c r="E61" s="170">
        <f t="shared" si="8"/>
        <v>100</v>
      </c>
      <c r="G61" s="171" cm="1">
        <f t="array" ref="G61">MAX(IF(MIN(ABS(LN(B$4:Z$4/E61)))=ABS(LN(B$4:Z$4/E61)),B$4:Z$4,-9999))</f>
        <v>100</v>
      </c>
      <c r="H61" s="215">
        <f t="shared" si="15"/>
        <v>9.9999999999999995E-7</v>
      </c>
      <c r="I61" s="226">
        <f t="shared" si="16"/>
        <v>0</v>
      </c>
      <c r="K61" s="171" cm="1">
        <f t="array" ref="K61">MAX(IF(MIN(ABS(LN(B$6:GL$6/E61)))=ABS(LN(B$6:GL$6/E61)),B$6:GL$6,-9999))</f>
        <v>100</v>
      </c>
      <c r="L61" s="215">
        <f t="shared" si="9"/>
        <v>9.9999999999999995E-7</v>
      </c>
      <c r="M61" s="226">
        <f t="shared" si="10"/>
        <v>0</v>
      </c>
      <c r="O61" s="172">
        <f t="shared" si="11"/>
        <v>9.9999999999999995E-7</v>
      </c>
      <c r="P61" s="173">
        <f t="shared" si="17"/>
        <v>9.9999999999999995E-7</v>
      </c>
      <c r="Q61" s="191">
        <f t="shared" si="18"/>
        <v>0</v>
      </c>
      <c r="S61" s="197"/>
      <c r="T61" s="193">
        <f t="shared" si="19"/>
        <v>-6</v>
      </c>
      <c r="U61" s="193">
        <f t="shared" si="20"/>
        <v>1</v>
      </c>
      <c r="V61" s="193">
        <f t="shared" si="12"/>
        <v>0</v>
      </c>
      <c r="W61" s="194" t="str">
        <f t="shared" si="13"/>
        <v>1.00</v>
      </c>
      <c r="X61" s="195" t="str">
        <f t="shared" si="21"/>
        <v>u</v>
      </c>
      <c r="Y61" s="196" t="str">
        <f t="shared" si="22"/>
        <v>1.00u</v>
      </c>
    </row>
    <row r="62" spans="1:25" x14ac:dyDescent="0.25">
      <c r="A62" s="159">
        <v>0</v>
      </c>
      <c r="B62" s="225">
        <v>51</v>
      </c>
      <c r="C62" s="169">
        <f t="shared" si="14"/>
        <v>9.9999999999999995E-7</v>
      </c>
      <c r="D62" s="170">
        <f t="shared" si="7"/>
        <v>100000000</v>
      </c>
      <c r="E62" s="170">
        <f t="shared" si="8"/>
        <v>100</v>
      </c>
      <c r="G62" s="171" cm="1">
        <f t="array" ref="G62">MAX(IF(MIN(ABS(LN(B$4:Z$4/E62)))=ABS(LN(B$4:Z$4/E62)),B$4:Z$4,-9999))</f>
        <v>100</v>
      </c>
      <c r="H62" s="215">
        <f t="shared" si="15"/>
        <v>9.9999999999999995E-7</v>
      </c>
      <c r="I62" s="226">
        <f t="shared" si="16"/>
        <v>0</v>
      </c>
      <c r="K62" s="171" cm="1">
        <f t="array" ref="K62">MAX(IF(MIN(ABS(LN(B$6:GL$6/E62)))=ABS(LN(B$6:GL$6/E62)),B$6:GL$6,-9999))</f>
        <v>100</v>
      </c>
      <c r="L62" s="215">
        <f t="shared" si="9"/>
        <v>9.9999999999999995E-7</v>
      </c>
      <c r="M62" s="226">
        <f t="shared" si="10"/>
        <v>0</v>
      </c>
      <c r="O62" s="172">
        <f t="shared" si="11"/>
        <v>9.9999999999999995E-7</v>
      </c>
      <c r="P62" s="173">
        <f t="shared" si="17"/>
        <v>9.9999999999999995E-7</v>
      </c>
      <c r="Q62" s="191">
        <f t="shared" si="18"/>
        <v>0</v>
      </c>
      <c r="S62" s="197"/>
      <c r="T62" s="193">
        <f t="shared" si="19"/>
        <v>-6</v>
      </c>
      <c r="U62" s="193">
        <f t="shared" si="20"/>
        <v>1</v>
      </c>
      <c r="V62" s="193">
        <f t="shared" si="12"/>
        <v>0</v>
      </c>
      <c r="W62" s="194" t="str">
        <f t="shared" si="13"/>
        <v>1.00</v>
      </c>
      <c r="X62" s="195" t="str">
        <f t="shared" si="21"/>
        <v>u</v>
      </c>
      <c r="Y62" s="196" t="str">
        <f t="shared" si="22"/>
        <v>1.00u</v>
      </c>
    </row>
    <row r="63" spans="1:25" x14ac:dyDescent="0.25">
      <c r="A63" s="159">
        <v>0</v>
      </c>
      <c r="B63" s="225">
        <v>52</v>
      </c>
      <c r="C63" s="169">
        <f t="shared" si="14"/>
        <v>9.9999999999999995E-7</v>
      </c>
      <c r="D63" s="170">
        <f t="shared" si="7"/>
        <v>100000000</v>
      </c>
      <c r="E63" s="170">
        <f t="shared" si="8"/>
        <v>100</v>
      </c>
      <c r="G63" s="171" cm="1">
        <f t="array" ref="G63">MAX(IF(MIN(ABS(LN(B$4:Z$4/E63)))=ABS(LN(B$4:Z$4/E63)),B$4:Z$4,-9999))</f>
        <v>100</v>
      </c>
      <c r="H63" s="215">
        <f t="shared" si="15"/>
        <v>9.9999999999999995E-7</v>
      </c>
      <c r="I63" s="226">
        <f t="shared" si="16"/>
        <v>0</v>
      </c>
      <c r="K63" s="171" cm="1">
        <f t="array" ref="K63">MAX(IF(MIN(ABS(LN(B$6:GL$6/E63)))=ABS(LN(B$6:GL$6/E63)),B$6:GL$6,-9999))</f>
        <v>100</v>
      </c>
      <c r="L63" s="215">
        <f t="shared" si="9"/>
        <v>9.9999999999999995E-7</v>
      </c>
      <c r="M63" s="226">
        <f t="shared" si="10"/>
        <v>0</v>
      </c>
      <c r="O63" s="172">
        <f t="shared" si="11"/>
        <v>9.9999999999999995E-7</v>
      </c>
      <c r="P63" s="173">
        <f t="shared" si="17"/>
        <v>9.9999999999999995E-7</v>
      </c>
      <c r="Q63" s="191">
        <f t="shared" si="18"/>
        <v>0</v>
      </c>
      <c r="S63" s="197"/>
      <c r="T63" s="193">
        <f t="shared" si="19"/>
        <v>-6</v>
      </c>
      <c r="U63" s="193">
        <f t="shared" si="20"/>
        <v>1</v>
      </c>
      <c r="V63" s="193">
        <f t="shared" si="12"/>
        <v>0</v>
      </c>
      <c r="W63" s="194" t="str">
        <f t="shared" si="13"/>
        <v>1.00</v>
      </c>
      <c r="X63" s="195" t="str">
        <f t="shared" si="21"/>
        <v>u</v>
      </c>
      <c r="Y63" s="196" t="str">
        <f t="shared" si="22"/>
        <v>1.00u</v>
      </c>
    </row>
    <row r="64" spans="1:25" x14ac:dyDescent="0.25">
      <c r="A64" s="159">
        <v>0</v>
      </c>
      <c r="B64" s="225">
        <v>53</v>
      </c>
      <c r="C64" s="169">
        <f t="shared" si="14"/>
        <v>9.9999999999999995E-7</v>
      </c>
      <c r="D64" s="170">
        <f t="shared" si="7"/>
        <v>100000000</v>
      </c>
      <c r="E64" s="170">
        <f t="shared" si="8"/>
        <v>100</v>
      </c>
      <c r="G64" s="171" cm="1">
        <f t="array" ref="G64">MAX(IF(MIN(ABS(LN(B$4:Z$4/E64)))=ABS(LN(B$4:Z$4/E64)),B$4:Z$4,-9999))</f>
        <v>100</v>
      </c>
      <c r="H64" s="215">
        <f t="shared" si="15"/>
        <v>9.9999999999999995E-7</v>
      </c>
      <c r="I64" s="226">
        <f t="shared" si="16"/>
        <v>0</v>
      </c>
      <c r="K64" s="171" cm="1">
        <f t="array" ref="K64">MAX(IF(MIN(ABS(LN(B$6:GL$6/E64)))=ABS(LN(B$6:GL$6/E64)),B$6:GL$6,-9999))</f>
        <v>100</v>
      </c>
      <c r="L64" s="215">
        <f t="shared" si="9"/>
        <v>9.9999999999999995E-7</v>
      </c>
      <c r="M64" s="226">
        <f t="shared" si="10"/>
        <v>0</v>
      </c>
      <c r="O64" s="172">
        <f t="shared" si="11"/>
        <v>9.9999999999999995E-7</v>
      </c>
      <c r="P64" s="173">
        <f t="shared" si="17"/>
        <v>9.9999999999999995E-7</v>
      </c>
      <c r="Q64" s="191">
        <f t="shared" si="18"/>
        <v>0</v>
      </c>
      <c r="S64" s="197"/>
      <c r="T64" s="193">
        <f t="shared" si="19"/>
        <v>-6</v>
      </c>
      <c r="U64" s="193">
        <f t="shared" si="20"/>
        <v>1</v>
      </c>
      <c r="V64" s="193">
        <f t="shared" si="12"/>
        <v>0</v>
      </c>
      <c r="W64" s="194" t="str">
        <f t="shared" si="13"/>
        <v>1.00</v>
      </c>
      <c r="X64" s="195" t="str">
        <f t="shared" si="21"/>
        <v>u</v>
      </c>
      <c r="Y64" s="196" t="str">
        <f t="shared" si="22"/>
        <v>1.00u</v>
      </c>
    </row>
    <row r="65" spans="1:25" x14ac:dyDescent="0.25">
      <c r="A65" s="159">
        <v>0</v>
      </c>
      <c r="B65" s="225">
        <v>54</v>
      </c>
      <c r="C65" s="169">
        <f t="shared" si="14"/>
        <v>9.9999999999999995E-7</v>
      </c>
      <c r="D65" s="170">
        <f t="shared" si="7"/>
        <v>100000000</v>
      </c>
      <c r="E65" s="170">
        <f t="shared" si="8"/>
        <v>100</v>
      </c>
      <c r="G65" s="171" cm="1">
        <f t="array" ref="G65">MAX(IF(MIN(ABS(LN(B$4:Z$4/E65)))=ABS(LN(B$4:Z$4/E65)),B$4:Z$4,-9999))</f>
        <v>100</v>
      </c>
      <c r="H65" s="215">
        <f t="shared" si="15"/>
        <v>9.9999999999999995E-7</v>
      </c>
      <c r="I65" s="226">
        <f t="shared" si="16"/>
        <v>0</v>
      </c>
      <c r="K65" s="171" cm="1">
        <f t="array" ref="K65">MAX(IF(MIN(ABS(LN(B$6:GL$6/E65)))=ABS(LN(B$6:GL$6/E65)),B$6:GL$6,-9999))</f>
        <v>100</v>
      </c>
      <c r="L65" s="215">
        <f t="shared" si="9"/>
        <v>9.9999999999999995E-7</v>
      </c>
      <c r="M65" s="226">
        <f t="shared" si="10"/>
        <v>0</v>
      </c>
      <c r="O65" s="172">
        <f t="shared" si="11"/>
        <v>9.9999999999999995E-7</v>
      </c>
      <c r="P65" s="173">
        <f t="shared" si="17"/>
        <v>9.9999999999999995E-7</v>
      </c>
      <c r="Q65" s="191">
        <f t="shared" si="18"/>
        <v>0</v>
      </c>
      <c r="S65" s="197"/>
      <c r="T65" s="193">
        <f t="shared" si="19"/>
        <v>-6</v>
      </c>
      <c r="U65" s="193">
        <f t="shared" si="20"/>
        <v>1</v>
      </c>
      <c r="V65" s="193">
        <f t="shared" si="12"/>
        <v>0</v>
      </c>
      <c r="W65" s="194" t="str">
        <f t="shared" si="13"/>
        <v>1.00</v>
      </c>
      <c r="X65" s="195" t="str">
        <f t="shared" si="21"/>
        <v>u</v>
      </c>
      <c r="Y65" s="196" t="str">
        <f t="shared" si="22"/>
        <v>1.00u</v>
      </c>
    </row>
    <row r="66" spans="1:25" x14ac:dyDescent="0.25">
      <c r="A66" s="159">
        <v>0</v>
      </c>
      <c r="B66" s="225">
        <v>55</v>
      </c>
      <c r="C66" s="169">
        <f t="shared" si="14"/>
        <v>9.9999999999999995E-7</v>
      </c>
      <c r="D66" s="170">
        <f t="shared" si="7"/>
        <v>100000000</v>
      </c>
      <c r="E66" s="170">
        <f t="shared" si="8"/>
        <v>100</v>
      </c>
      <c r="G66" s="171" cm="1">
        <f t="array" ref="G66">MAX(IF(MIN(ABS(LN(B$4:Z$4/E66)))=ABS(LN(B$4:Z$4/E66)),B$4:Z$4,-9999))</f>
        <v>100</v>
      </c>
      <c r="H66" s="215">
        <f t="shared" si="15"/>
        <v>9.9999999999999995E-7</v>
      </c>
      <c r="I66" s="226">
        <f t="shared" si="16"/>
        <v>0</v>
      </c>
      <c r="K66" s="171" cm="1">
        <f t="array" ref="K66">MAX(IF(MIN(ABS(LN(B$6:GL$6/E66)))=ABS(LN(B$6:GL$6/E66)),B$6:GL$6,-9999))</f>
        <v>100</v>
      </c>
      <c r="L66" s="215">
        <f t="shared" si="9"/>
        <v>9.9999999999999995E-7</v>
      </c>
      <c r="M66" s="226">
        <f t="shared" si="10"/>
        <v>0</v>
      </c>
      <c r="O66" s="172">
        <f t="shared" si="11"/>
        <v>9.9999999999999995E-7</v>
      </c>
      <c r="P66" s="173">
        <f t="shared" si="17"/>
        <v>9.9999999999999995E-7</v>
      </c>
      <c r="Q66" s="191">
        <f t="shared" si="18"/>
        <v>0</v>
      </c>
      <c r="S66" s="197"/>
      <c r="T66" s="193">
        <f t="shared" si="19"/>
        <v>-6</v>
      </c>
      <c r="U66" s="193">
        <f t="shared" si="20"/>
        <v>1</v>
      </c>
      <c r="V66" s="193">
        <f t="shared" si="12"/>
        <v>0</v>
      </c>
      <c r="W66" s="194" t="str">
        <f t="shared" si="13"/>
        <v>1.00</v>
      </c>
      <c r="X66" s="195" t="str">
        <f t="shared" si="21"/>
        <v>u</v>
      </c>
      <c r="Y66" s="196" t="str">
        <f t="shared" si="22"/>
        <v>1.00u</v>
      </c>
    </row>
    <row r="67" spans="1:25" x14ac:dyDescent="0.25">
      <c r="A67" s="159">
        <v>0</v>
      </c>
      <c r="B67" s="225">
        <v>56</v>
      </c>
      <c r="C67" s="169">
        <f t="shared" si="14"/>
        <v>9.9999999999999995E-7</v>
      </c>
      <c r="D67" s="170">
        <f t="shared" si="7"/>
        <v>100000000</v>
      </c>
      <c r="E67" s="170">
        <f t="shared" si="8"/>
        <v>100</v>
      </c>
      <c r="G67" s="171" cm="1">
        <f t="array" ref="G67">MAX(IF(MIN(ABS(LN(B$4:Z$4/E67)))=ABS(LN(B$4:Z$4/E67)),B$4:Z$4,-9999))</f>
        <v>100</v>
      </c>
      <c r="H67" s="215">
        <f t="shared" si="15"/>
        <v>9.9999999999999995E-7</v>
      </c>
      <c r="I67" s="226">
        <f t="shared" si="16"/>
        <v>0</v>
      </c>
      <c r="K67" s="171" cm="1">
        <f t="array" ref="K67">MAX(IF(MIN(ABS(LN(B$6:GL$6/E67)))=ABS(LN(B$6:GL$6/E67)),B$6:GL$6,-9999))</f>
        <v>100</v>
      </c>
      <c r="L67" s="215">
        <f t="shared" si="9"/>
        <v>9.9999999999999995E-7</v>
      </c>
      <c r="M67" s="226">
        <f t="shared" si="10"/>
        <v>0</v>
      </c>
      <c r="O67" s="172">
        <f t="shared" si="11"/>
        <v>9.9999999999999995E-7</v>
      </c>
      <c r="P67" s="173">
        <f t="shared" si="17"/>
        <v>9.9999999999999995E-7</v>
      </c>
      <c r="Q67" s="191">
        <f t="shared" si="18"/>
        <v>0</v>
      </c>
      <c r="S67" s="197"/>
      <c r="T67" s="193">
        <f t="shared" si="19"/>
        <v>-6</v>
      </c>
      <c r="U67" s="193">
        <f t="shared" si="20"/>
        <v>1</v>
      </c>
      <c r="V67" s="193">
        <f t="shared" si="12"/>
        <v>0</v>
      </c>
      <c r="W67" s="194" t="str">
        <f t="shared" si="13"/>
        <v>1.00</v>
      </c>
      <c r="X67" s="195" t="str">
        <f t="shared" si="21"/>
        <v>u</v>
      </c>
      <c r="Y67" s="196" t="str">
        <f t="shared" si="22"/>
        <v>1.00u</v>
      </c>
    </row>
    <row r="68" spans="1:25" x14ac:dyDescent="0.25">
      <c r="A68" s="159">
        <v>0</v>
      </c>
      <c r="B68" s="225">
        <v>57</v>
      </c>
      <c r="C68" s="169">
        <f t="shared" si="14"/>
        <v>9.9999999999999995E-7</v>
      </c>
      <c r="D68" s="170">
        <f t="shared" si="7"/>
        <v>100000000</v>
      </c>
      <c r="E68" s="170">
        <f t="shared" si="8"/>
        <v>100</v>
      </c>
      <c r="G68" s="171" cm="1">
        <f t="array" ref="G68">MAX(IF(MIN(ABS(LN(B$4:Z$4/E68)))=ABS(LN(B$4:Z$4/E68)),B$4:Z$4,-9999))</f>
        <v>100</v>
      </c>
      <c r="H68" s="215">
        <f t="shared" si="15"/>
        <v>9.9999999999999995E-7</v>
      </c>
      <c r="I68" s="226">
        <f t="shared" si="16"/>
        <v>0</v>
      </c>
      <c r="K68" s="171" cm="1">
        <f t="array" ref="K68">MAX(IF(MIN(ABS(LN(B$6:GL$6/E68)))=ABS(LN(B$6:GL$6/E68)),B$6:GL$6,-9999))</f>
        <v>100</v>
      </c>
      <c r="L68" s="215">
        <f t="shared" si="9"/>
        <v>9.9999999999999995E-7</v>
      </c>
      <c r="M68" s="226">
        <f t="shared" si="10"/>
        <v>0</v>
      </c>
      <c r="O68" s="172">
        <f t="shared" si="11"/>
        <v>9.9999999999999995E-7</v>
      </c>
      <c r="P68" s="173">
        <f t="shared" si="17"/>
        <v>9.9999999999999995E-7</v>
      </c>
      <c r="Q68" s="191">
        <f t="shared" si="18"/>
        <v>0</v>
      </c>
      <c r="S68" s="197"/>
      <c r="T68" s="193">
        <f t="shared" si="19"/>
        <v>-6</v>
      </c>
      <c r="U68" s="193">
        <f t="shared" si="20"/>
        <v>1</v>
      </c>
      <c r="V68" s="193">
        <f t="shared" si="12"/>
        <v>0</v>
      </c>
      <c r="W68" s="194" t="str">
        <f t="shared" si="13"/>
        <v>1.00</v>
      </c>
      <c r="X68" s="195" t="str">
        <f t="shared" si="21"/>
        <v>u</v>
      </c>
      <c r="Y68" s="196" t="str">
        <f t="shared" si="22"/>
        <v>1.00u</v>
      </c>
    </row>
    <row r="69" spans="1:25" x14ac:dyDescent="0.25">
      <c r="A69" s="159">
        <v>0</v>
      </c>
      <c r="B69" s="225">
        <v>58</v>
      </c>
      <c r="C69" s="169">
        <f t="shared" si="14"/>
        <v>9.9999999999999995E-7</v>
      </c>
      <c r="D69" s="170">
        <f t="shared" si="7"/>
        <v>100000000</v>
      </c>
      <c r="E69" s="170">
        <f t="shared" si="8"/>
        <v>100</v>
      </c>
      <c r="G69" s="171" cm="1">
        <f t="array" ref="G69">MAX(IF(MIN(ABS(LN(B$4:Z$4/E69)))=ABS(LN(B$4:Z$4/E69)),B$4:Z$4,-9999))</f>
        <v>100</v>
      </c>
      <c r="H69" s="215">
        <f t="shared" si="15"/>
        <v>9.9999999999999995E-7</v>
      </c>
      <c r="I69" s="226">
        <f t="shared" si="16"/>
        <v>0</v>
      </c>
      <c r="K69" s="171" cm="1">
        <f t="array" ref="K69">MAX(IF(MIN(ABS(LN(B$6:GL$6/E69)))=ABS(LN(B$6:GL$6/E69)),B$6:GL$6,-9999))</f>
        <v>100</v>
      </c>
      <c r="L69" s="215">
        <f t="shared" si="9"/>
        <v>9.9999999999999995E-7</v>
      </c>
      <c r="M69" s="226">
        <f t="shared" si="10"/>
        <v>0</v>
      </c>
      <c r="O69" s="172">
        <f t="shared" si="11"/>
        <v>9.9999999999999995E-7</v>
      </c>
      <c r="P69" s="173">
        <f t="shared" si="17"/>
        <v>9.9999999999999995E-7</v>
      </c>
      <c r="Q69" s="191">
        <f t="shared" si="18"/>
        <v>0</v>
      </c>
      <c r="S69" s="197"/>
      <c r="T69" s="193">
        <f t="shared" si="19"/>
        <v>-6</v>
      </c>
      <c r="U69" s="193">
        <f t="shared" si="20"/>
        <v>1</v>
      </c>
      <c r="V69" s="193">
        <f t="shared" si="12"/>
        <v>0</v>
      </c>
      <c r="W69" s="194" t="str">
        <f t="shared" si="13"/>
        <v>1.00</v>
      </c>
      <c r="X69" s="195" t="str">
        <f t="shared" si="21"/>
        <v>u</v>
      </c>
      <c r="Y69" s="196" t="str">
        <f t="shared" si="22"/>
        <v>1.00u</v>
      </c>
    </row>
    <row r="70" spans="1:25" x14ac:dyDescent="0.25">
      <c r="A70" s="159">
        <v>0</v>
      </c>
      <c r="B70" s="225">
        <v>59</v>
      </c>
      <c r="C70" s="169">
        <f t="shared" si="14"/>
        <v>9.9999999999999995E-7</v>
      </c>
      <c r="D70" s="170">
        <f t="shared" si="7"/>
        <v>100000000</v>
      </c>
      <c r="E70" s="170">
        <f t="shared" si="8"/>
        <v>100</v>
      </c>
      <c r="G70" s="171" cm="1">
        <f t="array" ref="G70">MAX(IF(MIN(ABS(LN(B$4:Z$4/E70)))=ABS(LN(B$4:Z$4/E70)),B$4:Z$4,-9999))</f>
        <v>100</v>
      </c>
      <c r="H70" s="215">
        <f t="shared" si="15"/>
        <v>9.9999999999999995E-7</v>
      </c>
      <c r="I70" s="226">
        <f t="shared" si="16"/>
        <v>0</v>
      </c>
      <c r="K70" s="171" cm="1">
        <f t="array" ref="K70">MAX(IF(MIN(ABS(LN(B$6:GL$6/E70)))=ABS(LN(B$6:GL$6/E70)),B$6:GL$6,-9999))</f>
        <v>100</v>
      </c>
      <c r="L70" s="215">
        <f t="shared" si="9"/>
        <v>9.9999999999999995E-7</v>
      </c>
      <c r="M70" s="226">
        <f t="shared" si="10"/>
        <v>0</v>
      </c>
      <c r="O70" s="172">
        <f t="shared" si="11"/>
        <v>9.9999999999999995E-7</v>
      </c>
      <c r="P70" s="173">
        <f t="shared" si="17"/>
        <v>9.9999999999999995E-7</v>
      </c>
      <c r="Q70" s="191">
        <f t="shared" si="18"/>
        <v>0</v>
      </c>
      <c r="S70" s="197"/>
      <c r="T70" s="193">
        <f t="shared" si="19"/>
        <v>-6</v>
      </c>
      <c r="U70" s="193">
        <f t="shared" si="20"/>
        <v>1</v>
      </c>
      <c r="V70" s="193">
        <f t="shared" si="12"/>
        <v>0</v>
      </c>
      <c r="W70" s="194" t="str">
        <f t="shared" si="13"/>
        <v>1.00</v>
      </c>
      <c r="X70" s="195" t="str">
        <f t="shared" si="21"/>
        <v>u</v>
      </c>
      <c r="Y70" s="196" t="str">
        <f t="shared" si="22"/>
        <v>1.00u</v>
      </c>
    </row>
    <row r="71" spans="1:25" x14ac:dyDescent="0.25">
      <c r="A71" s="159">
        <v>0</v>
      </c>
      <c r="B71" s="225">
        <v>60</v>
      </c>
      <c r="C71" s="169">
        <f t="shared" si="14"/>
        <v>9.9999999999999995E-7</v>
      </c>
      <c r="D71" s="170">
        <f t="shared" si="7"/>
        <v>100000000</v>
      </c>
      <c r="E71" s="170">
        <f t="shared" si="8"/>
        <v>100</v>
      </c>
      <c r="G71" s="171" cm="1">
        <f t="array" ref="G71">MAX(IF(MIN(ABS(LN(B$4:Z$4/E71)))=ABS(LN(B$4:Z$4/E71)),B$4:Z$4,-9999))</f>
        <v>100</v>
      </c>
      <c r="H71" s="215">
        <f t="shared" si="15"/>
        <v>9.9999999999999995E-7</v>
      </c>
      <c r="I71" s="226">
        <f t="shared" si="16"/>
        <v>0</v>
      </c>
      <c r="K71" s="171" cm="1">
        <f t="array" ref="K71">MAX(IF(MIN(ABS(LN(B$6:GL$6/E71)))=ABS(LN(B$6:GL$6/E71)),B$6:GL$6,-9999))</f>
        <v>100</v>
      </c>
      <c r="L71" s="215">
        <f t="shared" si="9"/>
        <v>9.9999999999999995E-7</v>
      </c>
      <c r="M71" s="226">
        <f t="shared" si="10"/>
        <v>0</v>
      </c>
      <c r="O71" s="172">
        <f t="shared" si="11"/>
        <v>9.9999999999999995E-7</v>
      </c>
      <c r="P71" s="173">
        <f t="shared" si="17"/>
        <v>9.9999999999999995E-7</v>
      </c>
      <c r="Q71" s="191">
        <f t="shared" si="18"/>
        <v>0</v>
      </c>
      <c r="S71" s="197"/>
      <c r="T71" s="193">
        <f t="shared" si="19"/>
        <v>-6</v>
      </c>
      <c r="U71" s="193">
        <f t="shared" si="20"/>
        <v>1</v>
      </c>
      <c r="V71" s="193">
        <f t="shared" si="12"/>
        <v>0</v>
      </c>
      <c r="W71" s="194" t="str">
        <f t="shared" si="13"/>
        <v>1.00</v>
      </c>
      <c r="X71" s="195" t="str">
        <f t="shared" si="21"/>
        <v>u</v>
      </c>
      <c r="Y71" s="196" t="str">
        <f t="shared" si="22"/>
        <v>1.00u</v>
      </c>
    </row>
    <row r="72" spans="1:25" x14ac:dyDescent="0.25">
      <c r="A72" s="159">
        <v>0</v>
      </c>
      <c r="B72" s="225">
        <v>61</v>
      </c>
      <c r="C72" s="169">
        <f t="shared" si="14"/>
        <v>9.9999999999999995E-7</v>
      </c>
      <c r="D72" s="170">
        <f t="shared" si="7"/>
        <v>100000000</v>
      </c>
      <c r="E72" s="170">
        <f t="shared" si="8"/>
        <v>100</v>
      </c>
      <c r="G72" s="171" cm="1">
        <f t="array" ref="G72">MAX(IF(MIN(ABS(LN(B$4:Z$4/E72)))=ABS(LN(B$4:Z$4/E72)),B$4:Z$4,-9999))</f>
        <v>100</v>
      </c>
      <c r="H72" s="215">
        <f t="shared" si="15"/>
        <v>9.9999999999999995E-7</v>
      </c>
      <c r="I72" s="226">
        <f t="shared" si="16"/>
        <v>0</v>
      </c>
      <c r="K72" s="171" cm="1">
        <f t="array" ref="K72">MAX(IF(MIN(ABS(LN(B$6:GL$6/E72)))=ABS(LN(B$6:GL$6/E72)),B$6:GL$6,-9999))</f>
        <v>100</v>
      </c>
      <c r="L72" s="215">
        <f t="shared" si="9"/>
        <v>9.9999999999999995E-7</v>
      </c>
      <c r="M72" s="226">
        <f t="shared" si="10"/>
        <v>0</v>
      </c>
      <c r="O72" s="172">
        <f t="shared" si="11"/>
        <v>9.9999999999999995E-7</v>
      </c>
      <c r="P72" s="173">
        <f t="shared" si="17"/>
        <v>9.9999999999999995E-7</v>
      </c>
      <c r="Q72" s="191">
        <f t="shared" si="18"/>
        <v>0</v>
      </c>
      <c r="S72" s="197"/>
      <c r="T72" s="193">
        <f t="shared" si="19"/>
        <v>-6</v>
      </c>
      <c r="U72" s="193">
        <f t="shared" si="20"/>
        <v>1</v>
      </c>
      <c r="V72" s="193">
        <f t="shared" si="12"/>
        <v>0</v>
      </c>
      <c r="W72" s="194" t="str">
        <f t="shared" si="13"/>
        <v>1.00</v>
      </c>
      <c r="X72" s="195" t="str">
        <f t="shared" si="21"/>
        <v>u</v>
      </c>
      <c r="Y72" s="196" t="str">
        <f t="shared" si="22"/>
        <v>1.00u</v>
      </c>
    </row>
    <row r="73" spans="1:25" x14ac:dyDescent="0.25">
      <c r="A73" s="159">
        <v>0</v>
      </c>
      <c r="B73" s="225">
        <v>62</v>
      </c>
      <c r="C73" s="169">
        <f t="shared" si="14"/>
        <v>9.9999999999999995E-7</v>
      </c>
      <c r="D73" s="170">
        <f t="shared" si="7"/>
        <v>100000000</v>
      </c>
      <c r="E73" s="170">
        <f t="shared" si="8"/>
        <v>100</v>
      </c>
      <c r="G73" s="171" cm="1">
        <f t="array" ref="G73">MAX(IF(MIN(ABS(LN(B$4:Z$4/E73)))=ABS(LN(B$4:Z$4/E73)),B$4:Z$4,-9999))</f>
        <v>100</v>
      </c>
      <c r="H73" s="215">
        <f t="shared" si="15"/>
        <v>9.9999999999999995E-7</v>
      </c>
      <c r="I73" s="226">
        <f t="shared" si="16"/>
        <v>0</v>
      </c>
      <c r="K73" s="171" cm="1">
        <f t="array" ref="K73">MAX(IF(MIN(ABS(LN(B$6:GL$6/E73)))=ABS(LN(B$6:GL$6/E73)),B$6:GL$6,-9999))</f>
        <v>100</v>
      </c>
      <c r="L73" s="215">
        <f t="shared" si="9"/>
        <v>9.9999999999999995E-7</v>
      </c>
      <c r="M73" s="226">
        <f t="shared" si="10"/>
        <v>0</v>
      </c>
      <c r="O73" s="172">
        <f t="shared" si="11"/>
        <v>9.9999999999999995E-7</v>
      </c>
      <c r="P73" s="173">
        <f t="shared" si="17"/>
        <v>9.9999999999999995E-7</v>
      </c>
      <c r="Q73" s="191">
        <f t="shared" si="18"/>
        <v>0</v>
      </c>
      <c r="S73" s="197"/>
      <c r="T73" s="193">
        <f t="shared" si="19"/>
        <v>-6</v>
      </c>
      <c r="U73" s="193">
        <f t="shared" si="20"/>
        <v>1</v>
      </c>
      <c r="V73" s="193">
        <f t="shared" si="12"/>
        <v>0</v>
      </c>
      <c r="W73" s="194" t="str">
        <f t="shared" si="13"/>
        <v>1.00</v>
      </c>
      <c r="X73" s="195" t="str">
        <f t="shared" si="21"/>
        <v>u</v>
      </c>
      <c r="Y73" s="196" t="str">
        <f t="shared" si="22"/>
        <v>1.00u</v>
      </c>
    </row>
    <row r="74" spans="1:25" x14ac:dyDescent="0.25">
      <c r="A74" s="159">
        <v>0</v>
      </c>
      <c r="B74" s="225">
        <v>63</v>
      </c>
      <c r="C74" s="169">
        <f t="shared" si="14"/>
        <v>9.9999999999999995E-7</v>
      </c>
      <c r="D74" s="170">
        <f t="shared" si="7"/>
        <v>100000000</v>
      </c>
      <c r="E74" s="170">
        <f t="shared" si="8"/>
        <v>100</v>
      </c>
      <c r="G74" s="171" cm="1">
        <f t="array" ref="G74">MAX(IF(MIN(ABS(LN(B$4:Z$4/E74)))=ABS(LN(B$4:Z$4/E74)),B$4:Z$4,-9999))</f>
        <v>100</v>
      </c>
      <c r="H74" s="215">
        <f t="shared" si="15"/>
        <v>9.9999999999999995E-7</v>
      </c>
      <c r="I74" s="226">
        <f t="shared" si="16"/>
        <v>0</v>
      </c>
      <c r="K74" s="171" cm="1">
        <f t="array" ref="K74">MAX(IF(MIN(ABS(LN(B$6:GL$6/E74)))=ABS(LN(B$6:GL$6/E74)),B$6:GL$6,-9999))</f>
        <v>100</v>
      </c>
      <c r="L74" s="215">
        <f t="shared" si="9"/>
        <v>9.9999999999999995E-7</v>
      </c>
      <c r="M74" s="226">
        <f t="shared" si="10"/>
        <v>0</v>
      </c>
      <c r="O74" s="172">
        <f t="shared" si="11"/>
        <v>9.9999999999999995E-7</v>
      </c>
      <c r="P74" s="173">
        <f t="shared" si="17"/>
        <v>9.9999999999999995E-7</v>
      </c>
      <c r="Q74" s="191">
        <f t="shared" si="18"/>
        <v>0</v>
      </c>
      <c r="S74" s="197"/>
      <c r="T74" s="193">
        <f t="shared" si="19"/>
        <v>-6</v>
      </c>
      <c r="U74" s="193">
        <f t="shared" si="20"/>
        <v>1</v>
      </c>
      <c r="V74" s="193">
        <f t="shared" si="12"/>
        <v>0</v>
      </c>
      <c r="W74" s="194" t="str">
        <f t="shared" si="13"/>
        <v>1.00</v>
      </c>
      <c r="X74" s="195" t="str">
        <f t="shared" si="21"/>
        <v>u</v>
      </c>
      <c r="Y74" s="196" t="str">
        <f t="shared" si="22"/>
        <v>1.00u</v>
      </c>
    </row>
    <row r="75" spans="1:25" x14ac:dyDescent="0.25">
      <c r="A75" s="159">
        <v>0</v>
      </c>
      <c r="B75" s="225">
        <v>64</v>
      </c>
      <c r="C75" s="169">
        <f t="shared" si="14"/>
        <v>9.9999999999999995E-7</v>
      </c>
      <c r="D75" s="170">
        <f t="shared" si="7"/>
        <v>100000000</v>
      </c>
      <c r="E75" s="170">
        <f t="shared" si="8"/>
        <v>100</v>
      </c>
      <c r="G75" s="171" cm="1">
        <f t="array" ref="G75">MAX(IF(MIN(ABS(LN(B$4:Z$4/E75)))=ABS(LN(B$4:Z$4/E75)),B$4:Z$4,-9999))</f>
        <v>100</v>
      </c>
      <c r="H75" s="215">
        <f t="shared" si="15"/>
        <v>9.9999999999999995E-7</v>
      </c>
      <c r="I75" s="226">
        <f t="shared" si="16"/>
        <v>0</v>
      </c>
      <c r="K75" s="171" cm="1">
        <f t="array" ref="K75">MAX(IF(MIN(ABS(LN(B$6:GL$6/E75)))=ABS(LN(B$6:GL$6/E75)),B$6:GL$6,-9999))</f>
        <v>100</v>
      </c>
      <c r="L75" s="215">
        <f t="shared" si="9"/>
        <v>9.9999999999999995E-7</v>
      </c>
      <c r="M75" s="226">
        <f t="shared" si="10"/>
        <v>0</v>
      </c>
      <c r="O75" s="172">
        <f t="shared" si="11"/>
        <v>9.9999999999999995E-7</v>
      </c>
      <c r="P75" s="173">
        <f t="shared" si="17"/>
        <v>9.9999999999999995E-7</v>
      </c>
      <c r="Q75" s="191">
        <f t="shared" si="18"/>
        <v>0</v>
      </c>
      <c r="S75" s="197"/>
      <c r="T75" s="193">
        <f t="shared" si="19"/>
        <v>-6</v>
      </c>
      <c r="U75" s="193">
        <f t="shared" si="20"/>
        <v>1</v>
      </c>
      <c r="V75" s="193">
        <f t="shared" si="12"/>
        <v>0</v>
      </c>
      <c r="W75" s="194" t="str">
        <f t="shared" si="13"/>
        <v>1.00</v>
      </c>
      <c r="X75" s="195" t="str">
        <f t="shared" si="21"/>
        <v>u</v>
      </c>
      <c r="Y75" s="196" t="str">
        <f t="shared" si="22"/>
        <v>1.00u</v>
      </c>
    </row>
    <row r="76" spans="1:25" x14ac:dyDescent="0.25">
      <c r="A76" s="159">
        <v>0</v>
      </c>
      <c r="B76" s="225">
        <v>65</v>
      </c>
      <c r="C76" s="169">
        <f t="shared" si="14"/>
        <v>9.9999999999999995E-7</v>
      </c>
      <c r="D76" s="170">
        <f t="shared" ref="D76:D116" si="23">POWER(10,2-INT(LOG10(C76)))</f>
        <v>100000000</v>
      </c>
      <c r="E76" s="170">
        <f t="shared" ref="E76:E116" si="24">C76*D76</f>
        <v>100</v>
      </c>
      <c r="G76" s="171" cm="1">
        <f t="array" ref="G76">MAX(IF(MIN(ABS(LN(B$4:Z$4/E76)))=ABS(LN(B$4:Z$4/E76)),B$4:Z$4,-9999))</f>
        <v>100</v>
      </c>
      <c r="H76" s="215">
        <f t="shared" si="15"/>
        <v>9.9999999999999995E-7</v>
      </c>
      <c r="I76" s="226">
        <f t="shared" si="16"/>
        <v>0</v>
      </c>
      <c r="K76" s="171" cm="1">
        <f t="array" ref="K76">MAX(IF(MIN(ABS(LN(B$6:GL$6/E76)))=ABS(LN(B$6:GL$6/E76)),B$6:GL$6,-9999))</f>
        <v>100</v>
      </c>
      <c r="L76" s="215">
        <f t="shared" ref="L76:L116" si="25">K76/D76</f>
        <v>9.9999999999999995E-7</v>
      </c>
      <c r="M76" s="226">
        <f t="shared" ref="M76:M116" si="26">100*ABS(C76-L76)/C76</f>
        <v>0</v>
      </c>
      <c r="O76" s="172">
        <f t="shared" ref="O76:O116" si="27">IF($A$7&lt;=24,H76,L76)</f>
        <v>9.9999999999999995E-7</v>
      </c>
      <c r="P76" s="173">
        <f t="shared" si="17"/>
        <v>9.9999999999999995E-7</v>
      </c>
      <c r="Q76" s="191">
        <f t="shared" si="18"/>
        <v>0</v>
      </c>
      <c r="S76" s="197"/>
      <c r="T76" s="193">
        <f t="shared" si="19"/>
        <v>-6</v>
      </c>
      <c r="U76" s="193">
        <f t="shared" si="20"/>
        <v>1</v>
      </c>
      <c r="V76" s="193">
        <f t="shared" ref="V76:V116" si="28">INT(LOG10(U76))</f>
        <v>0</v>
      </c>
      <c r="W76" s="194" t="str">
        <f t="shared" ref="W76:W116" si="29">IF(V76=0,TEXT(U76,"#.00"),IF(V76=1,TEXT(U76,"##.0"),TEXT(U76,"###")))</f>
        <v>1.00</v>
      </c>
      <c r="X76" s="195" t="str">
        <f t="shared" si="21"/>
        <v>u</v>
      </c>
      <c r="Y76" s="196" t="str">
        <f t="shared" si="22"/>
        <v>1.00u</v>
      </c>
    </row>
    <row r="77" spans="1:25" x14ac:dyDescent="0.25">
      <c r="A77" s="159">
        <v>0</v>
      </c>
      <c r="B77" s="225">
        <v>66</v>
      </c>
      <c r="C77" s="169">
        <f t="shared" ref="C77:C116" si="30">IF(A77&gt;=0.000001,A77,0.000001)</f>
        <v>9.9999999999999995E-7</v>
      </c>
      <c r="D77" s="170">
        <f t="shared" si="23"/>
        <v>100000000</v>
      </c>
      <c r="E77" s="170">
        <f t="shared" si="24"/>
        <v>100</v>
      </c>
      <c r="G77" s="171" cm="1">
        <f t="array" ref="G77">MAX(IF(MIN(ABS(LN(B$4:Z$4/E77)))=ABS(LN(B$4:Z$4/E77)),B$4:Z$4,-9999))</f>
        <v>100</v>
      </c>
      <c r="H77" s="215">
        <f t="shared" ref="H77:H116" si="31">G77/D77</f>
        <v>9.9999999999999995E-7</v>
      </c>
      <c r="I77" s="226">
        <f t="shared" ref="I77:I116" si="32">100*ABS(C77-H77)/C77</f>
        <v>0</v>
      </c>
      <c r="K77" s="171" cm="1">
        <f t="array" ref="K77">MAX(IF(MIN(ABS(LN(B$6:GL$6/E77)))=ABS(LN(B$6:GL$6/E77)),B$6:GL$6,-9999))</f>
        <v>100</v>
      </c>
      <c r="L77" s="215">
        <f t="shared" si="25"/>
        <v>9.9999999999999995E-7</v>
      </c>
      <c r="M77" s="226">
        <f t="shared" si="26"/>
        <v>0</v>
      </c>
      <c r="O77" s="172">
        <f t="shared" si="27"/>
        <v>9.9999999999999995E-7</v>
      </c>
      <c r="P77" s="173">
        <f t="shared" ref="P77:P116" si="33">IF(AND($A$7&gt;=48,$A$8&gt;0.5,I77&lt;M77),H77,O77)</f>
        <v>9.9999999999999995E-7</v>
      </c>
      <c r="Q77" s="191">
        <f t="shared" ref="Q77:Q116" si="34">100*ABS(C77-P77)/C77</f>
        <v>0</v>
      </c>
      <c r="S77" s="197"/>
      <c r="T77" s="193">
        <f t="shared" ref="T77:T116" si="35">3*INT(LOG10(P77)/3)</f>
        <v>-6</v>
      </c>
      <c r="U77" s="193">
        <f t="shared" ref="U77:U116" si="36">P77/POWER(10,T77)</f>
        <v>1</v>
      </c>
      <c r="V77" s="193">
        <f t="shared" si="28"/>
        <v>0</v>
      </c>
      <c r="W77" s="194" t="str">
        <f t="shared" si="29"/>
        <v>1.00</v>
      </c>
      <c r="X77" s="195" t="str">
        <f t="shared" ref="X77:X116" si="37">IF(T77=9,"Г",IF(T77=6,"M",IF(T77=3,"к",IF(T77=0,"",IF(T77=-3,"m",IF(T77=-6,"u","_"))))))</f>
        <v>u</v>
      </c>
      <c r="Y77" s="196" t="str">
        <f t="shared" ref="Y77:Y116" si="38">_xlfn.CONCAT(W77,X77)</f>
        <v>1.00u</v>
      </c>
    </row>
    <row r="78" spans="1:25" x14ac:dyDescent="0.25">
      <c r="A78" s="159">
        <v>0</v>
      </c>
      <c r="B78" s="225">
        <v>67</v>
      </c>
      <c r="C78" s="169">
        <f t="shared" si="30"/>
        <v>9.9999999999999995E-7</v>
      </c>
      <c r="D78" s="170">
        <f t="shared" si="23"/>
        <v>100000000</v>
      </c>
      <c r="E78" s="170">
        <f t="shared" si="24"/>
        <v>100</v>
      </c>
      <c r="G78" s="171" cm="1">
        <f t="array" ref="G78">MAX(IF(MIN(ABS(LN(B$4:Z$4/E78)))=ABS(LN(B$4:Z$4/E78)),B$4:Z$4,-9999))</f>
        <v>100</v>
      </c>
      <c r="H78" s="215">
        <f t="shared" si="31"/>
        <v>9.9999999999999995E-7</v>
      </c>
      <c r="I78" s="226">
        <f t="shared" si="32"/>
        <v>0</v>
      </c>
      <c r="K78" s="171" cm="1">
        <f t="array" ref="K78">MAX(IF(MIN(ABS(LN(B$6:GL$6/E78)))=ABS(LN(B$6:GL$6/E78)),B$6:GL$6,-9999))</f>
        <v>100</v>
      </c>
      <c r="L78" s="215">
        <f t="shared" si="25"/>
        <v>9.9999999999999995E-7</v>
      </c>
      <c r="M78" s="226">
        <f t="shared" si="26"/>
        <v>0</v>
      </c>
      <c r="O78" s="172">
        <f t="shared" si="27"/>
        <v>9.9999999999999995E-7</v>
      </c>
      <c r="P78" s="173">
        <f t="shared" si="33"/>
        <v>9.9999999999999995E-7</v>
      </c>
      <c r="Q78" s="191">
        <f t="shared" si="34"/>
        <v>0</v>
      </c>
      <c r="S78" s="197"/>
      <c r="T78" s="193">
        <f t="shared" si="35"/>
        <v>-6</v>
      </c>
      <c r="U78" s="193">
        <f t="shared" si="36"/>
        <v>1</v>
      </c>
      <c r="V78" s="193">
        <f t="shared" si="28"/>
        <v>0</v>
      </c>
      <c r="W78" s="194" t="str">
        <f t="shared" si="29"/>
        <v>1.00</v>
      </c>
      <c r="X78" s="195" t="str">
        <f t="shared" si="37"/>
        <v>u</v>
      </c>
      <c r="Y78" s="196" t="str">
        <f t="shared" si="38"/>
        <v>1.00u</v>
      </c>
    </row>
    <row r="79" spans="1:25" x14ac:dyDescent="0.25">
      <c r="A79" s="159">
        <v>0</v>
      </c>
      <c r="B79" s="225">
        <v>68</v>
      </c>
      <c r="C79" s="169">
        <f t="shared" si="30"/>
        <v>9.9999999999999995E-7</v>
      </c>
      <c r="D79" s="170">
        <f t="shared" si="23"/>
        <v>100000000</v>
      </c>
      <c r="E79" s="170">
        <f t="shared" si="24"/>
        <v>100</v>
      </c>
      <c r="G79" s="171" cm="1">
        <f t="array" ref="G79">MAX(IF(MIN(ABS(LN(B$4:Z$4/E79)))=ABS(LN(B$4:Z$4/E79)),B$4:Z$4,-9999))</f>
        <v>100</v>
      </c>
      <c r="H79" s="215">
        <f t="shared" si="31"/>
        <v>9.9999999999999995E-7</v>
      </c>
      <c r="I79" s="226">
        <f t="shared" si="32"/>
        <v>0</v>
      </c>
      <c r="K79" s="171" cm="1">
        <f t="array" ref="K79">MAX(IF(MIN(ABS(LN(B$6:GL$6/E79)))=ABS(LN(B$6:GL$6/E79)),B$6:GL$6,-9999))</f>
        <v>100</v>
      </c>
      <c r="L79" s="215">
        <f t="shared" si="25"/>
        <v>9.9999999999999995E-7</v>
      </c>
      <c r="M79" s="226">
        <f t="shared" si="26"/>
        <v>0</v>
      </c>
      <c r="O79" s="172">
        <f t="shared" si="27"/>
        <v>9.9999999999999995E-7</v>
      </c>
      <c r="P79" s="173">
        <f t="shared" si="33"/>
        <v>9.9999999999999995E-7</v>
      </c>
      <c r="Q79" s="191">
        <f t="shared" si="34"/>
        <v>0</v>
      </c>
      <c r="S79" s="197"/>
      <c r="T79" s="193">
        <f t="shared" si="35"/>
        <v>-6</v>
      </c>
      <c r="U79" s="193">
        <f t="shared" si="36"/>
        <v>1</v>
      </c>
      <c r="V79" s="193">
        <f t="shared" si="28"/>
        <v>0</v>
      </c>
      <c r="W79" s="194" t="str">
        <f t="shared" si="29"/>
        <v>1.00</v>
      </c>
      <c r="X79" s="195" t="str">
        <f t="shared" si="37"/>
        <v>u</v>
      </c>
      <c r="Y79" s="196" t="str">
        <f t="shared" si="38"/>
        <v>1.00u</v>
      </c>
    </row>
    <row r="80" spans="1:25" x14ac:dyDescent="0.25">
      <c r="A80" s="159">
        <v>0</v>
      </c>
      <c r="B80" s="225">
        <v>69</v>
      </c>
      <c r="C80" s="169">
        <f t="shared" si="30"/>
        <v>9.9999999999999995E-7</v>
      </c>
      <c r="D80" s="170">
        <f t="shared" si="23"/>
        <v>100000000</v>
      </c>
      <c r="E80" s="170">
        <f t="shared" si="24"/>
        <v>100</v>
      </c>
      <c r="G80" s="171" cm="1">
        <f t="array" ref="G80">MAX(IF(MIN(ABS(LN(B$4:Z$4/E80)))=ABS(LN(B$4:Z$4/E80)),B$4:Z$4,-9999))</f>
        <v>100</v>
      </c>
      <c r="H80" s="215">
        <f t="shared" si="31"/>
        <v>9.9999999999999995E-7</v>
      </c>
      <c r="I80" s="226">
        <f t="shared" si="32"/>
        <v>0</v>
      </c>
      <c r="K80" s="171" cm="1">
        <f t="array" ref="K80">MAX(IF(MIN(ABS(LN(B$6:GL$6/E80)))=ABS(LN(B$6:GL$6/E80)),B$6:GL$6,-9999))</f>
        <v>100</v>
      </c>
      <c r="L80" s="215">
        <f t="shared" si="25"/>
        <v>9.9999999999999995E-7</v>
      </c>
      <c r="M80" s="226">
        <f t="shared" si="26"/>
        <v>0</v>
      </c>
      <c r="O80" s="172">
        <f t="shared" si="27"/>
        <v>9.9999999999999995E-7</v>
      </c>
      <c r="P80" s="173">
        <f t="shared" si="33"/>
        <v>9.9999999999999995E-7</v>
      </c>
      <c r="Q80" s="191">
        <f t="shared" si="34"/>
        <v>0</v>
      </c>
      <c r="S80" s="197"/>
      <c r="T80" s="193">
        <f t="shared" si="35"/>
        <v>-6</v>
      </c>
      <c r="U80" s="193">
        <f t="shared" si="36"/>
        <v>1</v>
      </c>
      <c r="V80" s="193">
        <f t="shared" si="28"/>
        <v>0</v>
      </c>
      <c r="W80" s="194" t="str">
        <f t="shared" si="29"/>
        <v>1.00</v>
      </c>
      <c r="X80" s="195" t="str">
        <f t="shared" si="37"/>
        <v>u</v>
      </c>
      <c r="Y80" s="196" t="str">
        <f t="shared" si="38"/>
        <v>1.00u</v>
      </c>
    </row>
    <row r="81" spans="1:25" x14ac:dyDescent="0.25">
      <c r="A81" s="159">
        <v>0</v>
      </c>
      <c r="B81" s="225">
        <v>70</v>
      </c>
      <c r="C81" s="169">
        <f t="shared" si="30"/>
        <v>9.9999999999999995E-7</v>
      </c>
      <c r="D81" s="170">
        <f t="shared" si="23"/>
        <v>100000000</v>
      </c>
      <c r="E81" s="170">
        <f t="shared" si="24"/>
        <v>100</v>
      </c>
      <c r="G81" s="171" cm="1">
        <f t="array" ref="G81">MAX(IF(MIN(ABS(LN(B$4:Z$4/E81)))=ABS(LN(B$4:Z$4/E81)),B$4:Z$4,-9999))</f>
        <v>100</v>
      </c>
      <c r="H81" s="215">
        <f t="shared" si="31"/>
        <v>9.9999999999999995E-7</v>
      </c>
      <c r="I81" s="226">
        <f t="shared" si="32"/>
        <v>0</v>
      </c>
      <c r="K81" s="171" cm="1">
        <f t="array" ref="K81">MAX(IF(MIN(ABS(LN(B$6:GL$6/E81)))=ABS(LN(B$6:GL$6/E81)),B$6:GL$6,-9999))</f>
        <v>100</v>
      </c>
      <c r="L81" s="215">
        <f t="shared" si="25"/>
        <v>9.9999999999999995E-7</v>
      </c>
      <c r="M81" s="226">
        <f t="shared" si="26"/>
        <v>0</v>
      </c>
      <c r="O81" s="172">
        <f t="shared" si="27"/>
        <v>9.9999999999999995E-7</v>
      </c>
      <c r="P81" s="173">
        <f t="shared" si="33"/>
        <v>9.9999999999999995E-7</v>
      </c>
      <c r="Q81" s="191">
        <f t="shared" si="34"/>
        <v>0</v>
      </c>
      <c r="S81" s="197"/>
      <c r="T81" s="193">
        <f t="shared" si="35"/>
        <v>-6</v>
      </c>
      <c r="U81" s="193">
        <f t="shared" si="36"/>
        <v>1</v>
      </c>
      <c r="V81" s="193">
        <f t="shared" si="28"/>
        <v>0</v>
      </c>
      <c r="W81" s="194" t="str">
        <f t="shared" si="29"/>
        <v>1.00</v>
      </c>
      <c r="X81" s="195" t="str">
        <f t="shared" si="37"/>
        <v>u</v>
      </c>
      <c r="Y81" s="196" t="str">
        <f t="shared" si="38"/>
        <v>1.00u</v>
      </c>
    </row>
    <row r="82" spans="1:25" x14ac:dyDescent="0.25">
      <c r="A82" s="159">
        <v>0</v>
      </c>
      <c r="B82" s="225">
        <v>71</v>
      </c>
      <c r="C82" s="169">
        <f t="shared" si="30"/>
        <v>9.9999999999999995E-7</v>
      </c>
      <c r="D82" s="170">
        <f t="shared" si="23"/>
        <v>100000000</v>
      </c>
      <c r="E82" s="170">
        <f t="shared" si="24"/>
        <v>100</v>
      </c>
      <c r="G82" s="171" cm="1">
        <f t="array" ref="G82">MAX(IF(MIN(ABS(LN(B$4:Z$4/E82)))=ABS(LN(B$4:Z$4/E82)),B$4:Z$4,-9999))</f>
        <v>100</v>
      </c>
      <c r="H82" s="215">
        <f t="shared" si="31"/>
        <v>9.9999999999999995E-7</v>
      </c>
      <c r="I82" s="226">
        <f t="shared" si="32"/>
        <v>0</v>
      </c>
      <c r="K82" s="171" cm="1">
        <f t="array" ref="K82">MAX(IF(MIN(ABS(LN(B$6:GL$6/E82)))=ABS(LN(B$6:GL$6/E82)),B$6:GL$6,-9999))</f>
        <v>100</v>
      </c>
      <c r="L82" s="215">
        <f t="shared" si="25"/>
        <v>9.9999999999999995E-7</v>
      </c>
      <c r="M82" s="226">
        <f t="shared" si="26"/>
        <v>0</v>
      </c>
      <c r="O82" s="172">
        <f t="shared" si="27"/>
        <v>9.9999999999999995E-7</v>
      </c>
      <c r="P82" s="173">
        <f t="shared" si="33"/>
        <v>9.9999999999999995E-7</v>
      </c>
      <c r="Q82" s="191">
        <f t="shared" si="34"/>
        <v>0</v>
      </c>
      <c r="S82" s="197"/>
      <c r="T82" s="193">
        <f t="shared" si="35"/>
        <v>-6</v>
      </c>
      <c r="U82" s="193">
        <f t="shared" si="36"/>
        <v>1</v>
      </c>
      <c r="V82" s="193">
        <f t="shared" si="28"/>
        <v>0</v>
      </c>
      <c r="W82" s="194" t="str">
        <f t="shared" si="29"/>
        <v>1.00</v>
      </c>
      <c r="X82" s="195" t="str">
        <f t="shared" si="37"/>
        <v>u</v>
      </c>
      <c r="Y82" s="196" t="str">
        <f t="shared" si="38"/>
        <v>1.00u</v>
      </c>
    </row>
    <row r="83" spans="1:25" x14ac:dyDescent="0.25">
      <c r="A83" s="159">
        <v>0</v>
      </c>
      <c r="B83" s="225">
        <v>72</v>
      </c>
      <c r="C83" s="169">
        <f t="shared" si="30"/>
        <v>9.9999999999999995E-7</v>
      </c>
      <c r="D83" s="170">
        <f t="shared" si="23"/>
        <v>100000000</v>
      </c>
      <c r="E83" s="170">
        <f t="shared" si="24"/>
        <v>100</v>
      </c>
      <c r="G83" s="171" cm="1">
        <f t="array" ref="G83">MAX(IF(MIN(ABS(LN(B$4:Z$4/E83)))=ABS(LN(B$4:Z$4/E83)),B$4:Z$4,-9999))</f>
        <v>100</v>
      </c>
      <c r="H83" s="215">
        <f t="shared" si="31"/>
        <v>9.9999999999999995E-7</v>
      </c>
      <c r="I83" s="226">
        <f t="shared" si="32"/>
        <v>0</v>
      </c>
      <c r="K83" s="171" cm="1">
        <f t="array" ref="K83">MAX(IF(MIN(ABS(LN(B$6:GL$6/E83)))=ABS(LN(B$6:GL$6/E83)),B$6:GL$6,-9999))</f>
        <v>100</v>
      </c>
      <c r="L83" s="215">
        <f t="shared" si="25"/>
        <v>9.9999999999999995E-7</v>
      </c>
      <c r="M83" s="226">
        <f t="shared" si="26"/>
        <v>0</v>
      </c>
      <c r="O83" s="172">
        <f t="shared" si="27"/>
        <v>9.9999999999999995E-7</v>
      </c>
      <c r="P83" s="173">
        <f t="shared" si="33"/>
        <v>9.9999999999999995E-7</v>
      </c>
      <c r="Q83" s="191">
        <f t="shared" si="34"/>
        <v>0</v>
      </c>
      <c r="S83" s="197"/>
      <c r="T83" s="193">
        <f t="shared" si="35"/>
        <v>-6</v>
      </c>
      <c r="U83" s="193">
        <f t="shared" si="36"/>
        <v>1</v>
      </c>
      <c r="V83" s="193">
        <f t="shared" si="28"/>
        <v>0</v>
      </c>
      <c r="W83" s="194" t="str">
        <f t="shared" si="29"/>
        <v>1.00</v>
      </c>
      <c r="X83" s="195" t="str">
        <f t="shared" si="37"/>
        <v>u</v>
      </c>
      <c r="Y83" s="196" t="str">
        <f t="shared" si="38"/>
        <v>1.00u</v>
      </c>
    </row>
    <row r="84" spans="1:25" x14ac:dyDescent="0.25">
      <c r="A84" s="159">
        <v>0</v>
      </c>
      <c r="B84" s="225">
        <v>73</v>
      </c>
      <c r="C84" s="169">
        <f t="shared" si="30"/>
        <v>9.9999999999999995E-7</v>
      </c>
      <c r="D84" s="170">
        <f t="shared" si="23"/>
        <v>100000000</v>
      </c>
      <c r="E84" s="170">
        <f t="shared" si="24"/>
        <v>100</v>
      </c>
      <c r="G84" s="171" cm="1">
        <f t="array" ref="G84">MAX(IF(MIN(ABS(LN(B$4:Z$4/E84)))=ABS(LN(B$4:Z$4/E84)),B$4:Z$4,-9999))</f>
        <v>100</v>
      </c>
      <c r="H84" s="215">
        <f t="shared" si="31"/>
        <v>9.9999999999999995E-7</v>
      </c>
      <c r="I84" s="226">
        <f t="shared" si="32"/>
        <v>0</v>
      </c>
      <c r="K84" s="171" cm="1">
        <f t="array" ref="K84">MAX(IF(MIN(ABS(LN(B$6:GL$6/E84)))=ABS(LN(B$6:GL$6/E84)),B$6:GL$6,-9999))</f>
        <v>100</v>
      </c>
      <c r="L84" s="215">
        <f t="shared" si="25"/>
        <v>9.9999999999999995E-7</v>
      </c>
      <c r="M84" s="226">
        <f t="shared" si="26"/>
        <v>0</v>
      </c>
      <c r="O84" s="172">
        <f t="shared" si="27"/>
        <v>9.9999999999999995E-7</v>
      </c>
      <c r="P84" s="173">
        <f t="shared" si="33"/>
        <v>9.9999999999999995E-7</v>
      </c>
      <c r="Q84" s="191">
        <f t="shared" si="34"/>
        <v>0</v>
      </c>
      <c r="S84" s="197"/>
      <c r="T84" s="193">
        <f t="shared" si="35"/>
        <v>-6</v>
      </c>
      <c r="U84" s="193">
        <f t="shared" si="36"/>
        <v>1</v>
      </c>
      <c r="V84" s="193">
        <f t="shared" si="28"/>
        <v>0</v>
      </c>
      <c r="W84" s="194" t="str">
        <f t="shared" si="29"/>
        <v>1.00</v>
      </c>
      <c r="X84" s="195" t="str">
        <f t="shared" si="37"/>
        <v>u</v>
      </c>
      <c r="Y84" s="196" t="str">
        <f t="shared" si="38"/>
        <v>1.00u</v>
      </c>
    </row>
    <row r="85" spans="1:25" x14ac:dyDescent="0.25">
      <c r="A85" s="159">
        <v>0</v>
      </c>
      <c r="B85" s="225">
        <v>74</v>
      </c>
      <c r="C85" s="169">
        <f t="shared" si="30"/>
        <v>9.9999999999999995E-7</v>
      </c>
      <c r="D85" s="170">
        <f t="shared" si="23"/>
        <v>100000000</v>
      </c>
      <c r="E85" s="170">
        <f t="shared" si="24"/>
        <v>100</v>
      </c>
      <c r="G85" s="171" cm="1">
        <f t="array" ref="G85">MAX(IF(MIN(ABS(LN(B$4:Z$4/E85)))=ABS(LN(B$4:Z$4/E85)),B$4:Z$4,-9999))</f>
        <v>100</v>
      </c>
      <c r="H85" s="215">
        <f t="shared" si="31"/>
        <v>9.9999999999999995E-7</v>
      </c>
      <c r="I85" s="226">
        <f t="shared" si="32"/>
        <v>0</v>
      </c>
      <c r="K85" s="171" cm="1">
        <f t="array" ref="K85">MAX(IF(MIN(ABS(LN(B$6:GL$6/E85)))=ABS(LN(B$6:GL$6/E85)),B$6:GL$6,-9999))</f>
        <v>100</v>
      </c>
      <c r="L85" s="215">
        <f t="shared" si="25"/>
        <v>9.9999999999999995E-7</v>
      </c>
      <c r="M85" s="226">
        <f t="shared" si="26"/>
        <v>0</v>
      </c>
      <c r="O85" s="172">
        <f t="shared" si="27"/>
        <v>9.9999999999999995E-7</v>
      </c>
      <c r="P85" s="173">
        <f t="shared" si="33"/>
        <v>9.9999999999999995E-7</v>
      </c>
      <c r="Q85" s="191">
        <f t="shared" si="34"/>
        <v>0</v>
      </c>
      <c r="S85" s="197"/>
      <c r="T85" s="193">
        <f t="shared" si="35"/>
        <v>-6</v>
      </c>
      <c r="U85" s="193">
        <f t="shared" si="36"/>
        <v>1</v>
      </c>
      <c r="V85" s="193">
        <f t="shared" si="28"/>
        <v>0</v>
      </c>
      <c r="W85" s="194" t="str">
        <f t="shared" si="29"/>
        <v>1.00</v>
      </c>
      <c r="X85" s="195" t="str">
        <f t="shared" si="37"/>
        <v>u</v>
      </c>
      <c r="Y85" s="196" t="str">
        <f t="shared" si="38"/>
        <v>1.00u</v>
      </c>
    </row>
    <row r="86" spans="1:25" x14ac:dyDescent="0.25">
      <c r="A86" s="159">
        <v>0</v>
      </c>
      <c r="B86" s="225">
        <v>75</v>
      </c>
      <c r="C86" s="169">
        <f t="shared" si="30"/>
        <v>9.9999999999999995E-7</v>
      </c>
      <c r="D86" s="170">
        <f t="shared" si="23"/>
        <v>100000000</v>
      </c>
      <c r="E86" s="170">
        <f t="shared" si="24"/>
        <v>100</v>
      </c>
      <c r="G86" s="171" cm="1">
        <f t="array" ref="G86">MAX(IF(MIN(ABS(LN(B$4:Z$4/E86)))=ABS(LN(B$4:Z$4/E86)),B$4:Z$4,-9999))</f>
        <v>100</v>
      </c>
      <c r="H86" s="215">
        <f t="shared" si="31"/>
        <v>9.9999999999999995E-7</v>
      </c>
      <c r="I86" s="226">
        <f t="shared" si="32"/>
        <v>0</v>
      </c>
      <c r="K86" s="171" cm="1">
        <f t="array" ref="K86">MAX(IF(MIN(ABS(LN(B$6:GL$6/E86)))=ABS(LN(B$6:GL$6/E86)),B$6:GL$6,-9999))</f>
        <v>100</v>
      </c>
      <c r="L86" s="215">
        <f t="shared" si="25"/>
        <v>9.9999999999999995E-7</v>
      </c>
      <c r="M86" s="226">
        <f t="shared" si="26"/>
        <v>0</v>
      </c>
      <c r="O86" s="172">
        <f t="shared" si="27"/>
        <v>9.9999999999999995E-7</v>
      </c>
      <c r="P86" s="173">
        <f t="shared" si="33"/>
        <v>9.9999999999999995E-7</v>
      </c>
      <c r="Q86" s="191">
        <f t="shared" si="34"/>
        <v>0</v>
      </c>
      <c r="S86" s="197"/>
      <c r="T86" s="193">
        <f t="shared" si="35"/>
        <v>-6</v>
      </c>
      <c r="U86" s="193">
        <f t="shared" si="36"/>
        <v>1</v>
      </c>
      <c r="V86" s="193">
        <f t="shared" si="28"/>
        <v>0</v>
      </c>
      <c r="W86" s="194" t="str">
        <f t="shared" si="29"/>
        <v>1.00</v>
      </c>
      <c r="X86" s="195" t="str">
        <f t="shared" si="37"/>
        <v>u</v>
      </c>
      <c r="Y86" s="196" t="str">
        <f t="shared" si="38"/>
        <v>1.00u</v>
      </c>
    </row>
    <row r="87" spans="1:25" x14ac:dyDescent="0.25">
      <c r="A87" s="159">
        <v>0</v>
      </c>
      <c r="B87" s="225">
        <v>76</v>
      </c>
      <c r="C87" s="169">
        <f t="shared" si="30"/>
        <v>9.9999999999999995E-7</v>
      </c>
      <c r="D87" s="170">
        <f t="shared" si="23"/>
        <v>100000000</v>
      </c>
      <c r="E87" s="170">
        <f t="shared" si="24"/>
        <v>100</v>
      </c>
      <c r="G87" s="171" cm="1">
        <f t="array" ref="G87">MAX(IF(MIN(ABS(LN(B$4:Z$4/E87)))=ABS(LN(B$4:Z$4/E87)),B$4:Z$4,-9999))</f>
        <v>100</v>
      </c>
      <c r="H87" s="215">
        <f t="shared" si="31"/>
        <v>9.9999999999999995E-7</v>
      </c>
      <c r="I87" s="226">
        <f t="shared" si="32"/>
        <v>0</v>
      </c>
      <c r="K87" s="171" cm="1">
        <f t="array" ref="K87">MAX(IF(MIN(ABS(LN(B$6:GL$6/E87)))=ABS(LN(B$6:GL$6/E87)),B$6:GL$6,-9999))</f>
        <v>100</v>
      </c>
      <c r="L87" s="215">
        <f t="shared" si="25"/>
        <v>9.9999999999999995E-7</v>
      </c>
      <c r="M87" s="226">
        <f t="shared" si="26"/>
        <v>0</v>
      </c>
      <c r="O87" s="172">
        <f t="shared" si="27"/>
        <v>9.9999999999999995E-7</v>
      </c>
      <c r="P87" s="173">
        <f t="shared" si="33"/>
        <v>9.9999999999999995E-7</v>
      </c>
      <c r="Q87" s="191">
        <f t="shared" si="34"/>
        <v>0</v>
      </c>
      <c r="S87" s="197"/>
      <c r="T87" s="193">
        <f t="shared" si="35"/>
        <v>-6</v>
      </c>
      <c r="U87" s="193">
        <f t="shared" si="36"/>
        <v>1</v>
      </c>
      <c r="V87" s="193">
        <f t="shared" si="28"/>
        <v>0</v>
      </c>
      <c r="W87" s="194" t="str">
        <f t="shared" si="29"/>
        <v>1.00</v>
      </c>
      <c r="X87" s="195" t="str">
        <f t="shared" si="37"/>
        <v>u</v>
      </c>
      <c r="Y87" s="196" t="str">
        <f t="shared" si="38"/>
        <v>1.00u</v>
      </c>
    </row>
    <row r="88" spans="1:25" x14ac:dyDescent="0.25">
      <c r="A88" s="159">
        <v>0</v>
      </c>
      <c r="B88" s="225">
        <v>77</v>
      </c>
      <c r="C88" s="169">
        <f t="shared" si="30"/>
        <v>9.9999999999999995E-7</v>
      </c>
      <c r="D88" s="170">
        <f t="shared" si="23"/>
        <v>100000000</v>
      </c>
      <c r="E88" s="170">
        <f t="shared" si="24"/>
        <v>100</v>
      </c>
      <c r="G88" s="171" cm="1">
        <f t="array" ref="G88">MAX(IF(MIN(ABS(LN(B$4:Z$4/E88)))=ABS(LN(B$4:Z$4/E88)),B$4:Z$4,-9999))</f>
        <v>100</v>
      </c>
      <c r="H88" s="215">
        <f t="shared" si="31"/>
        <v>9.9999999999999995E-7</v>
      </c>
      <c r="I88" s="226">
        <f t="shared" si="32"/>
        <v>0</v>
      </c>
      <c r="K88" s="171" cm="1">
        <f t="array" ref="K88">MAX(IF(MIN(ABS(LN(B$6:GL$6/E88)))=ABS(LN(B$6:GL$6/E88)),B$6:GL$6,-9999))</f>
        <v>100</v>
      </c>
      <c r="L88" s="215">
        <f t="shared" si="25"/>
        <v>9.9999999999999995E-7</v>
      </c>
      <c r="M88" s="226">
        <f t="shared" si="26"/>
        <v>0</v>
      </c>
      <c r="O88" s="172">
        <f t="shared" si="27"/>
        <v>9.9999999999999995E-7</v>
      </c>
      <c r="P88" s="173">
        <f t="shared" si="33"/>
        <v>9.9999999999999995E-7</v>
      </c>
      <c r="Q88" s="191">
        <f t="shared" si="34"/>
        <v>0</v>
      </c>
      <c r="S88" s="197"/>
      <c r="T88" s="193">
        <f t="shared" si="35"/>
        <v>-6</v>
      </c>
      <c r="U88" s="193">
        <f t="shared" si="36"/>
        <v>1</v>
      </c>
      <c r="V88" s="193">
        <f t="shared" si="28"/>
        <v>0</v>
      </c>
      <c r="W88" s="194" t="str">
        <f t="shared" si="29"/>
        <v>1.00</v>
      </c>
      <c r="X88" s="195" t="str">
        <f t="shared" si="37"/>
        <v>u</v>
      </c>
      <c r="Y88" s="196" t="str">
        <f t="shared" si="38"/>
        <v>1.00u</v>
      </c>
    </row>
    <row r="89" spans="1:25" x14ac:dyDescent="0.25">
      <c r="A89" s="159">
        <v>0</v>
      </c>
      <c r="B89" s="225">
        <v>78</v>
      </c>
      <c r="C89" s="169">
        <f t="shared" si="30"/>
        <v>9.9999999999999995E-7</v>
      </c>
      <c r="D89" s="170">
        <f t="shared" si="23"/>
        <v>100000000</v>
      </c>
      <c r="E89" s="170">
        <f t="shared" si="24"/>
        <v>100</v>
      </c>
      <c r="G89" s="171" cm="1">
        <f t="array" ref="G89">MAX(IF(MIN(ABS(LN(B$4:Z$4/E89)))=ABS(LN(B$4:Z$4/E89)),B$4:Z$4,-9999))</f>
        <v>100</v>
      </c>
      <c r="H89" s="215">
        <f t="shared" si="31"/>
        <v>9.9999999999999995E-7</v>
      </c>
      <c r="I89" s="226">
        <f t="shared" si="32"/>
        <v>0</v>
      </c>
      <c r="K89" s="171" cm="1">
        <f t="array" ref="K89">MAX(IF(MIN(ABS(LN(B$6:GL$6/E89)))=ABS(LN(B$6:GL$6/E89)),B$6:GL$6,-9999))</f>
        <v>100</v>
      </c>
      <c r="L89" s="215">
        <f t="shared" si="25"/>
        <v>9.9999999999999995E-7</v>
      </c>
      <c r="M89" s="226">
        <f t="shared" si="26"/>
        <v>0</v>
      </c>
      <c r="O89" s="172">
        <f t="shared" si="27"/>
        <v>9.9999999999999995E-7</v>
      </c>
      <c r="P89" s="173">
        <f t="shared" si="33"/>
        <v>9.9999999999999995E-7</v>
      </c>
      <c r="Q89" s="191">
        <f t="shared" si="34"/>
        <v>0</v>
      </c>
      <c r="S89" s="197"/>
      <c r="T89" s="193">
        <f t="shared" si="35"/>
        <v>-6</v>
      </c>
      <c r="U89" s="193">
        <f t="shared" si="36"/>
        <v>1</v>
      </c>
      <c r="V89" s="193">
        <f t="shared" si="28"/>
        <v>0</v>
      </c>
      <c r="W89" s="194" t="str">
        <f t="shared" si="29"/>
        <v>1.00</v>
      </c>
      <c r="X89" s="195" t="str">
        <f t="shared" si="37"/>
        <v>u</v>
      </c>
      <c r="Y89" s="196" t="str">
        <f t="shared" si="38"/>
        <v>1.00u</v>
      </c>
    </row>
    <row r="90" spans="1:25" x14ac:dyDescent="0.25">
      <c r="A90" s="159">
        <v>0</v>
      </c>
      <c r="B90" s="225">
        <v>79</v>
      </c>
      <c r="C90" s="169">
        <f t="shared" si="30"/>
        <v>9.9999999999999995E-7</v>
      </c>
      <c r="D90" s="170">
        <f t="shared" si="23"/>
        <v>100000000</v>
      </c>
      <c r="E90" s="170">
        <f t="shared" si="24"/>
        <v>100</v>
      </c>
      <c r="G90" s="171" cm="1">
        <f t="array" ref="G90">MAX(IF(MIN(ABS(LN(B$4:Z$4/E90)))=ABS(LN(B$4:Z$4/E90)),B$4:Z$4,-9999))</f>
        <v>100</v>
      </c>
      <c r="H90" s="215">
        <f t="shared" si="31"/>
        <v>9.9999999999999995E-7</v>
      </c>
      <c r="I90" s="226">
        <f t="shared" si="32"/>
        <v>0</v>
      </c>
      <c r="K90" s="171" cm="1">
        <f t="array" ref="K90">MAX(IF(MIN(ABS(LN(B$6:GL$6/E90)))=ABS(LN(B$6:GL$6/E90)),B$6:GL$6,-9999))</f>
        <v>100</v>
      </c>
      <c r="L90" s="215">
        <f t="shared" si="25"/>
        <v>9.9999999999999995E-7</v>
      </c>
      <c r="M90" s="226">
        <f t="shared" si="26"/>
        <v>0</v>
      </c>
      <c r="O90" s="172">
        <f t="shared" si="27"/>
        <v>9.9999999999999995E-7</v>
      </c>
      <c r="P90" s="173">
        <f t="shared" si="33"/>
        <v>9.9999999999999995E-7</v>
      </c>
      <c r="Q90" s="191">
        <f t="shared" si="34"/>
        <v>0</v>
      </c>
      <c r="S90" s="197"/>
      <c r="T90" s="193">
        <f t="shared" si="35"/>
        <v>-6</v>
      </c>
      <c r="U90" s="193">
        <f t="shared" si="36"/>
        <v>1</v>
      </c>
      <c r="V90" s="193">
        <f t="shared" si="28"/>
        <v>0</v>
      </c>
      <c r="W90" s="194" t="str">
        <f t="shared" si="29"/>
        <v>1.00</v>
      </c>
      <c r="X90" s="195" t="str">
        <f t="shared" si="37"/>
        <v>u</v>
      </c>
      <c r="Y90" s="196" t="str">
        <f t="shared" si="38"/>
        <v>1.00u</v>
      </c>
    </row>
    <row r="91" spans="1:25" x14ac:dyDescent="0.25">
      <c r="A91" s="159">
        <v>0</v>
      </c>
      <c r="B91" s="225">
        <v>80</v>
      </c>
      <c r="C91" s="169">
        <f t="shared" si="30"/>
        <v>9.9999999999999995E-7</v>
      </c>
      <c r="D91" s="170">
        <f t="shared" si="23"/>
        <v>100000000</v>
      </c>
      <c r="E91" s="170">
        <f t="shared" si="24"/>
        <v>100</v>
      </c>
      <c r="G91" s="171" cm="1">
        <f t="array" ref="G91">MAX(IF(MIN(ABS(LN(B$4:Z$4/E91)))=ABS(LN(B$4:Z$4/E91)),B$4:Z$4,-9999))</f>
        <v>100</v>
      </c>
      <c r="H91" s="215">
        <f t="shared" si="31"/>
        <v>9.9999999999999995E-7</v>
      </c>
      <c r="I91" s="226">
        <f t="shared" si="32"/>
        <v>0</v>
      </c>
      <c r="K91" s="171" cm="1">
        <f t="array" ref="K91">MAX(IF(MIN(ABS(LN(B$6:GL$6/E91)))=ABS(LN(B$6:GL$6/E91)),B$6:GL$6,-9999))</f>
        <v>100</v>
      </c>
      <c r="L91" s="215">
        <f t="shared" si="25"/>
        <v>9.9999999999999995E-7</v>
      </c>
      <c r="M91" s="226">
        <f t="shared" si="26"/>
        <v>0</v>
      </c>
      <c r="O91" s="172">
        <f t="shared" si="27"/>
        <v>9.9999999999999995E-7</v>
      </c>
      <c r="P91" s="173">
        <f t="shared" si="33"/>
        <v>9.9999999999999995E-7</v>
      </c>
      <c r="Q91" s="191">
        <f t="shared" si="34"/>
        <v>0</v>
      </c>
      <c r="S91" s="197"/>
      <c r="T91" s="193">
        <f t="shared" si="35"/>
        <v>-6</v>
      </c>
      <c r="U91" s="193">
        <f t="shared" si="36"/>
        <v>1</v>
      </c>
      <c r="V91" s="193">
        <f t="shared" si="28"/>
        <v>0</v>
      </c>
      <c r="W91" s="194" t="str">
        <f t="shared" si="29"/>
        <v>1.00</v>
      </c>
      <c r="X91" s="195" t="str">
        <f t="shared" si="37"/>
        <v>u</v>
      </c>
      <c r="Y91" s="196" t="str">
        <f t="shared" si="38"/>
        <v>1.00u</v>
      </c>
    </row>
    <row r="92" spans="1:25" x14ac:dyDescent="0.25">
      <c r="A92" s="159">
        <v>0</v>
      </c>
      <c r="B92" s="225">
        <v>81</v>
      </c>
      <c r="C92" s="169">
        <f t="shared" si="30"/>
        <v>9.9999999999999995E-7</v>
      </c>
      <c r="D92" s="170">
        <f t="shared" si="23"/>
        <v>100000000</v>
      </c>
      <c r="E92" s="170">
        <f t="shared" si="24"/>
        <v>100</v>
      </c>
      <c r="G92" s="171" cm="1">
        <f t="array" ref="G92">MAX(IF(MIN(ABS(LN(B$4:Z$4/E92)))=ABS(LN(B$4:Z$4/E92)),B$4:Z$4,-9999))</f>
        <v>100</v>
      </c>
      <c r="H92" s="215">
        <f t="shared" si="31"/>
        <v>9.9999999999999995E-7</v>
      </c>
      <c r="I92" s="226">
        <f t="shared" si="32"/>
        <v>0</v>
      </c>
      <c r="K92" s="171" cm="1">
        <f t="array" ref="K92">MAX(IF(MIN(ABS(LN(B$6:GL$6/E92)))=ABS(LN(B$6:GL$6/E92)),B$6:GL$6,-9999))</f>
        <v>100</v>
      </c>
      <c r="L92" s="215">
        <f t="shared" si="25"/>
        <v>9.9999999999999995E-7</v>
      </c>
      <c r="M92" s="226">
        <f t="shared" si="26"/>
        <v>0</v>
      </c>
      <c r="O92" s="172">
        <f t="shared" si="27"/>
        <v>9.9999999999999995E-7</v>
      </c>
      <c r="P92" s="173">
        <f t="shared" si="33"/>
        <v>9.9999999999999995E-7</v>
      </c>
      <c r="Q92" s="191">
        <f t="shared" si="34"/>
        <v>0</v>
      </c>
      <c r="S92" s="197"/>
      <c r="T92" s="193">
        <f t="shared" si="35"/>
        <v>-6</v>
      </c>
      <c r="U92" s="193">
        <f t="shared" si="36"/>
        <v>1</v>
      </c>
      <c r="V92" s="193">
        <f t="shared" si="28"/>
        <v>0</v>
      </c>
      <c r="W92" s="194" t="str">
        <f t="shared" si="29"/>
        <v>1.00</v>
      </c>
      <c r="X92" s="195" t="str">
        <f t="shared" si="37"/>
        <v>u</v>
      </c>
      <c r="Y92" s="196" t="str">
        <f t="shared" si="38"/>
        <v>1.00u</v>
      </c>
    </row>
    <row r="93" spans="1:25" x14ac:dyDescent="0.25">
      <c r="A93" s="159">
        <v>0</v>
      </c>
      <c r="B93" s="225">
        <v>82</v>
      </c>
      <c r="C93" s="169">
        <f t="shared" si="30"/>
        <v>9.9999999999999995E-7</v>
      </c>
      <c r="D93" s="170">
        <f t="shared" si="23"/>
        <v>100000000</v>
      </c>
      <c r="E93" s="170">
        <f t="shared" si="24"/>
        <v>100</v>
      </c>
      <c r="G93" s="171" cm="1">
        <f t="array" ref="G93">MAX(IF(MIN(ABS(LN(B$4:Z$4/E93)))=ABS(LN(B$4:Z$4/E93)),B$4:Z$4,-9999))</f>
        <v>100</v>
      </c>
      <c r="H93" s="215">
        <f t="shared" si="31"/>
        <v>9.9999999999999995E-7</v>
      </c>
      <c r="I93" s="226">
        <f t="shared" si="32"/>
        <v>0</v>
      </c>
      <c r="K93" s="171" cm="1">
        <f t="array" ref="K93">MAX(IF(MIN(ABS(LN(B$6:GL$6/E93)))=ABS(LN(B$6:GL$6/E93)),B$6:GL$6,-9999))</f>
        <v>100</v>
      </c>
      <c r="L93" s="215">
        <f t="shared" si="25"/>
        <v>9.9999999999999995E-7</v>
      </c>
      <c r="M93" s="226">
        <f t="shared" si="26"/>
        <v>0</v>
      </c>
      <c r="O93" s="172">
        <f t="shared" si="27"/>
        <v>9.9999999999999995E-7</v>
      </c>
      <c r="P93" s="173">
        <f t="shared" si="33"/>
        <v>9.9999999999999995E-7</v>
      </c>
      <c r="Q93" s="191">
        <f t="shared" si="34"/>
        <v>0</v>
      </c>
      <c r="S93" s="197"/>
      <c r="T93" s="193">
        <f t="shared" si="35"/>
        <v>-6</v>
      </c>
      <c r="U93" s="193">
        <f t="shared" si="36"/>
        <v>1</v>
      </c>
      <c r="V93" s="193">
        <f t="shared" si="28"/>
        <v>0</v>
      </c>
      <c r="W93" s="194" t="str">
        <f t="shared" si="29"/>
        <v>1.00</v>
      </c>
      <c r="X93" s="195" t="str">
        <f t="shared" si="37"/>
        <v>u</v>
      </c>
      <c r="Y93" s="196" t="str">
        <f t="shared" si="38"/>
        <v>1.00u</v>
      </c>
    </row>
    <row r="94" spans="1:25" x14ac:dyDescent="0.25">
      <c r="A94" s="159">
        <v>0</v>
      </c>
      <c r="B94" s="225">
        <v>83</v>
      </c>
      <c r="C94" s="169">
        <f t="shared" si="30"/>
        <v>9.9999999999999995E-7</v>
      </c>
      <c r="D94" s="170">
        <f t="shared" si="23"/>
        <v>100000000</v>
      </c>
      <c r="E94" s="170">
        <f t="shared" si="24"/>
        <v>100</v>
      </c>
      <c r="G94" s="171" cm="1">
        <f t="array" ref="G94">MAX(IF(MIN(ABS(LN(B$4:Z$4/E94)))=ABS(LN(B$4:Z$4/E94)),B$4:Z$4,-9999))</f>
        <v>100</v>
      </c>
      <c r="H94" s="215">
        <f t="shared" si="31"/>
        <v>9.9999999999999995E-7</v>
      </c>
      <c r="I94" s="226">
        <f t="shared" si="32"/>
        <v>0</v>
      </c>
      <c r="K94" s="171" cm="1">
        <f t="array" ref="K94">MAX(IF(MIN(ABS(LN(B$6:GL$6/E94)))=ABS(LN(B$6:GL$6/E94)),B$6:GL$6,-9999))</f>
        <v>100</v>
      </c>
      <c r="L94" s="215">
        <f t="shared" si="25"/>
        <v>9.9999999999999995E-7</v>
      </c>
      <c r="M94" s="226">
        <f t="shared" si="26"/>
        <v>0</v>
      </c>
      <c r="O94" s="172">
        <f t="shared" si="27"/>
        <v>9.9999999999999995E-7</v>
      </c>
      <c r="P94" s="173">
        <f t="shared" si="33"/>
        <v>9.9999999999999995E-7</v>
      </c>
      <c r="Q94" s="191">
        <f t="shared" si="34"/>
        <v>0</v>
      </c>
      <c r="S94" s="197"/>
      <c r="T94" s="193">
        <f t="shared" si="35"/>
        <v>-6</v>
      </c>
      <c r="U94" s="193">
        <f t="shared" si="36"/>
        <v>1</v>
      </c>
      <c r="V94" s="193">
        <f t="shared" si="28"/>
        <v>0</v>
      </c>
      <c r="W94" s="194" t="str">
        <f t="shared" si="29"/>
        <v>1.00</v>
      </c>
      <c r="X94" s="195" t="str">
        <f t="shared" si="37"/>
        <v>u</v>
      </c>
      <c r="Y94" s="196" t="str">
        <f t="shared" si="38"/>
        <v>1.00u</v>
      </c>
    </row>
    <row r="95" spans="1:25" x14ac:dyDescent="0.25">
      <c r="A95" s="159">
        <v>0</v>
      </c>
      <c r="B95" s="225">
        <v>84</v>
      </c>
      <c r="C95" s="169">
        <f t="shared" si="30"/>
        <v>9.9999999999999995E-7</v>
      </c>
      <c r="D95" s="170">
        <f t="shared" si="23"/>
        <v>100000000</v>
      </c>
      <c r="E95" s="170">
        <f t="shared" si="24"/>
        <v>100</v>
      </c>
      <c r="G95" s="171" cm="1">
        <f t="array" ref="G95">MAX(IF(MIN(ABS(LN(B$4:Z$4/E95)))=ABS(LN(B$4:Z$4/E95)),B$4:Z$4,-9999))</f>
        <v>100</v>
      </c>
      <c r="H95" s="215">
        <f t="shared" si="31"/>
        <v>9.9999999999999995E-7</v>
      </c>
      <c r="I95" s="226">
        <f t="shared" si="32"/>
        <v>0</v>
      </c>
      <c r="K95" s="171" cm="1">
        <f t="array" ref="K95">MAX(IF(MIN(ABS(LN(B$6:GL$6/E95)))=ABS(LN(B$6:GL$6/E95)),B$6:GL$6,-9999))</f>
        <v>100</v>
      </c>
      <c r="L95" s="215">
        <f t="shared" si="25"/>
        <v>9.9999999999999995E-7</v>
      </c>
      <c r="M95" s="226">
        <f t="shared" si="26"/>
        <v>0</v>
      </c>
      <c r="O95" s="172">
        <f t="shared" si="27"/>
        <v>9.9999999999999995E-7</v>
      </c>
      <c r="P95" s="173">
        <f t="shared" si="33"/>
        <v>9.9999999999999995E-7</v>
      </c>
      <c r="Q95" s="191">
        <f t="shared" si="34"/>
        <v>0</v>
      </c>
      <c r="S95" s="197"/>
      <c r="T95" s="193">
        <f t="shared" si="35"/>
        <v>-6</v>
      </c>
      <c r="U95" s="193">
        <f t="shared" si="36"/>
        <v>1</v>
      </c>
      <c r="V95" s="193">
        <f t="shared" si="28"/>
        <v>0</v>
      </c>
      <c r="W95" s="194" t="str">
        <f t="shared" si="29"/>
        <v>1.00</v>
      </c>
      <c r="X95" s="195" t="str">
        <f t="shared" si="37"/>
        <v>u</v>
      </c>
      <c r="Y95" s="196" t="str">
        <f t="shared" si="38"/>
        <v>1.00u</v>
      </c>
    </row>
    <row r="96" spans="1:25" x14ac:dyDescent="0.25">
      <c r="A96" s="159">
        <v>0</v>
      </c>
      <c r="B96" s="225">
        <v>85</v>
      </c>
      <c r="C96" s="169">
        <f t="shared" si="30"/>
        <v>9.9999999999999995E-7</v>
      </c>
      <c r="D96" s="170">
        <f t="shared" si="23"/>
        <v>100000000</v>
      </c>
      <c r="E96" s="170">
        <f t="shared" si="24"/>
        <v>100</v>
      </c>
      <c r="G96" s="171" cm="1">
        <f t="array" ref="G96">MAX(IF(MIN(ABS(LN(B$4:Z$4/E96)))=ABS(LN(B$4:Z$4/E96)),B$4:Z$4,-9999))</f>
        <v>100</v>
      </c>
      <c r="H96" s="215">
        <f t="shared" si="31"/>
        <v>9.9999999999999995E-7</v>
      </c>
      <c r="I96" s="226">
        <f t="shared" si="32"/>
        <v>0</v>
      </c>
      <c r="K96" s="171" cm="1">
        <f t="array" ref="K96">MAX(IF(MIN(ABS(LN(B$6:GL$6/E96)))=ABS(LN(B$6:GL$6/E96)),B$6:GL$6,-9999))</f>
        <v>100</v>
      </c>
      <c r="L96" s="215">
        <f t="shared" si="25"/>
        <v>9.9999999999999995E-7</v>
      </c>
      <c r="M96" s="226">
        <f t="shared" si="26"/>
        <v>0</v>
      </c>
      <c r="O96" s="172">
        <f t="shared" si="27"/>
        <v>9.9999999999999995E-7</v>
      </c>
      <c r="P96" s="173">
        <f t="shared" si="33"/>
        <v>9.9999999999999995E-7</v>
      </c>
      <c r="Q96" s="191">
        <f t="shared" si="34"/>
        <v>0</v>
      </c>
      <c r="S96" s="197"/>
      <c r="T96" s="193">
        <f t="shared" si="35"/>
        <v>-6</v>
      </c>
      <c r="U96" s="193">
        <f t="shared" si="36"/>
        <v>1</v>
      </c>
      <c r="V96" s="193">
        <f t="shared" si="28"/>
        <v>0</v>
      </c>
      <c r="W96" s="194" t="str">
        <f t="shared" si="29"/>
        <v>1.00</v>
      </c>
      <c r="X96" s="195" t="str">
        <f t="shared" si="37"/>
        <v>u</v>
      </c>
      <c r="Y96" s="196" t="str">
        <f t="shared" si="38"/>
        <v>1.00u</v>
      </c>
    </row>
    <row r="97" spans="1:25" x14ac:dyDescent="0.25">
      <c r="A97" s="159">
        <v>0</v>
      </c>
      <c r="B97" s="225">
        <v>86</v>
      </c>
      <c r="C97" s="169">
        <f t="shared" si="30"/>
        <v>9.9999999999999995E-7</v>
      </c>
      <c r="D97" s="170">
        <f t="shared" si="23"/>
        <v>100000000</v>
      </c>
      <c r="E97" s="170">
        <f t="shared" si="24"/>
        <v>100</v>
      </c>
      <c r="G97" s="171" cm="1">
        <f t="array" ref="G97">MAX(IF(MIN(ABS(LN(B$4:Z$4/E97)))=ABS(LN(B$4:Z$4/E97)),B$4:Z$4,-9999))</f>
        <v>100</v>
      </c>
      <c r="H97" s="215">
        <f t="shared" si="31"/>
        <v>9.9999999999999995E-7</v>
      </c>
      <c r="I97" s="226">
        <f t="shared" si="32"/>
        <v>0</v>
      </c>
      <c r="K97" s="171" cm="1">
        <f t="array" ref="K97">MAX(IF(MIN(ABS(LN(B$6:GL$6/E97)))=ABS(LN(B$6:GL$6/E97)),B$6:GL$6,-9999))</f>
        <v>100</v>
      </c>
      <c r="L97" s="215">
        <f t="shared" si="25"/>
        <v>9.9999999999999995E-7</v>
      </c>
      <c r="M97" s="226">
        <f t="shared" si="26"/>
        <v>0</v>
      </c>
      <c r="O97" s="172">
        <f t="shared" si="27"/>
        <v>9.9999999999999995E-7</v>
      </c>
      <c r="P97" s="173">
        <f t="shared" si="33"/>
        <v>9.9999999999999995E-7</v>
      </c>
      <c r="Q97" s="191">
        <f t="shared" si="34"/>
        <v>0</v>
      </c>
      <c r="S97" s="197"/>
      <c r="T97" s="193">
        <f t="shared" si="35"/>
        <v>-6</v>
      </c>
      <c r="U97" s="193">
        <f t="shared" si="36"/>
        <v>1</v>
      </c>
      <c r="V97" s="193">
        <f t="shared" si="28"/>
        <v>0</v>
      </c>
      <c r="W97" s="194" t="str">
        <f t="shared" si="29"/>
        <v>1.00</v>
      </c>
      <c r="X97" s="195" t="str">
        <f t="shared" si="37"/>
        <v>u</v>
      </c>
      <c r="Y97" s="196" t="str">
        <f t="shared" si="38"/>
        <v>1.00u</v>
      </c>
    </row>
    <row r="98" spans="1:25" x14ac:dyDescent="0.25">
      <c r="A98" s="159">
        <v>0</v>
      </c>
      <c r="B98" s="225">
        <v>87</v>
      </c>
      <c r="C98" s="169">
        <f t="shared" si="30"/>
        <v>9.9999999999999995E-7</v>
      </c>
      <c r="D98" s="170">
        <f t="shared" si="23"/>
        <v>100000000</v>
      </c>
      <c r="E98" s="170">
        <f t="shared" si="24"/>
        <v>100</v>
      </c>
      <c r="G98" s="171" cm="1">
        <f t="array" ref="G98">MAX(IF(MIN(ABS(LN(B$4:Z$4/E98)))=ABS(LN(B$4:Z$4/E98)),B$4:Z$4,-9999))</f>
        <v>100</v>
      </c>
      <c r="H98" s="215">
        <f t="shared" si="31"/>
        <v>9.9999999999999995E-7</v>
      </c>
      <c r="I98" s="226">
        <f t="shared" si="32"/>
        <v>0</v>
      </c>
      <c r="K98" s="171" cm="1">
        <f t="array" ref="K98">MAX(IF(MIN(ABS(LN(B$6:GL$6/E98)))=ABS(LN(B$6:GL$6/E98)),B$6:GL$6,-9999))</f>
        <v>100</v>
      </c>
      <c r="L98" s="215">
        <f t="shared" si="25"/>
        <v>9.9999999999999995E-7</v>
      </c>
      <c r="M98" s="226">
        <f t="shared" si="26"/>
        <v>0</v>
      </c>
      <c r="O98" s="172">
        <f t="shared" si="27"/>
        <v>9.9999999999999995E-7</v>
      </c>
      <c r="P98" s="173">
        <f t="shared" si="33"/>
        <v>9.9999999999999995E-7</v>
      </c>
      <c r="Q98" s="191">
        <f t="shared" si="34"/>
        <v>0</v>
      </c>
      <c r="S98" s="197"/>
      <c r="T98" s="193">
        <f t="shared" si="35"/>
        <v>-6</v>
      </c>
      <c r="U98" s="193">
        <f t="shared" si="36"/>
        <v>1</v>
      </c>
      <c r="V98" s="193">
        <f t="shared" si="28"/>
        <v>0</v>
      </c>
      <c r="W98" s="194" t="str">
        <f t="shared" si="29"/>
        <v>1.00</v>
      </c>
      <c r="X98" s="195" t="str">
        <f t="shared" si="37"/>
        <v>u</v>
      </c>
      <c r="Y98" s="196" t="str">
        <f t="shared" si="38"/>
        <v>1.00u</v>
      </c>
    </row>
    <row r="99" spans="1:25" x14ac:dyDescent="0.25">
      <c r="A99" s="159">
        <v>0</v>
      </c>
      <c r="B99" s="225">
        <v>88</v>
      </c>
      <c r="C99" s="169">
        <f t="shared" si="30"/>
        <v>9.9999999999999995E-7</v>
      </c>
      <c r="D99" s="170">
        <f t="shared" si="23"/>
        <v>100000000</v>
      </c>
      <c r="E99" s="170">
        <f t="shared" si="24"/>
        <v>100</v>
      </c>
      <c r="G99" s="171" cm="1">
        <f t="array" ref="G99">MAX(IF(MIN(ABS(LN(B$4:Z$4/E99)))=ABS(LN(B$4:Z$4/E99)),B$4:Z$4,-9999))</f>
        <v>100</v>
      </c>
      <c r="H99" s="215">
        <f t="shared" si="31"/>
        <v>9.9999999999999995E-7</v>
      </c>
      <c r="I99" s="226">
        <f t="shared" si="32"/>
        <v>0</v>
      </c>
      <c r="K99" s="171" cm="1">
        <f t="array" ref="K99">MAX(IF(MIN(ABS(LN(B$6:GL$6/E99)))=ABS(LN(B$6:GL$6/E99)),B$6:GL$6,-9999))</f>
        <v>100</v>
      </c>
      <c r="L99" s="215">
        <f t="shared" si="25"/>
        <v>9.9999999999999995E-7</v>
      </c>
      <c r="M99" s="226">
        <f t="shared" si="26"/>
        <v>0</v>
      </c>
      <c r="O99" s="172">
        <f t="shared" si="27"/>
        <v>9.9999999999999995E-7</v>
      </c>
      <c r="P99" s="173">
        <f t="shared" si="33"/>
        <v>9.9999999999999995E-7</v>
      </c>
      <c r="Q99" s="191">
        <f t="shared" si="34"/>
        <v>0</v>
      </c>
      <c r="S99" s="197"/>
      <c r="T99" s="193">
        <f t="shared" si="35"/>
        <v>-6</v>
      </c>
      <c r="U99" s="193">
        <f t="shared" si="36"/>
        <v>1</v>
      </c>
      <c r="V99" s="193">
        <f t="shared" si="28"/>
        <v>0</v>
      </c>
      <c r="W99" s="194" t="str">
        <f t="shared" si="29"/>
        <v>1.00</v>
      </c>
      <c r="X99" s="195" t="str">
        <f t="shared" si="37"/>
        <v>u</v>
      </c>
      <c r="Y99" s="196" t="str">
        <f t="shared" si="38"/>
        <v>1.00u</v>
      </c>
    </row>
    <row r="100" spans="1:25" x14ac:dyDescent="0.25">
      <c r="A100" s="159">
        <v>0</v>
      </c>
      <c r="B100" s="225">
        <v>89</v>
      </c>
      <c r="C100" s="169">
        <f t="shared" si="30"/>
        <v>9.9999999999999995E-7</v>
      </c>
      <c r="D100" s="170">
        <f t="shared" si="23"/>
        <v>100000000</v>
      </c>
      <c r="E100" s="170">
        <f t="shared" si="24"/>
        <v>100</v>
      </c>
      <c r="G100" s="171" cm="1">
        <f t="array" ref="G100">MAX(IF(MIN(ABS(LN(B$4:Z$4/E100)))=ABS(LN(B$4:Z$4/E100)),B$4:Z$4,-9999))</f>
        <v>100</v>
      </c>
      <c r="H100" s="215">
        <f t="shared" si="31"/>
        <v>9.9999999999999995E-7</v>
      </c>
      <c r="I100" s="226">
        <f t="shared" si="32"/>
        <v>0</v>
      </c>
      <c r="K100" s="171" cm="1">
        <f t="array" ref="K100">MAX(IF(MIN(ABS(LN(B$6:GL$6/E100)))=ABS(LN(B$6:GL$6/E100)),B$6:GL$6,-9999))</f>
        <v>100</v>
      </c>
      <c r="L100" s="215">
        <f t="shared" si="25"/>
        <v>9.9999999999999995E-7</v>
      </c>
      <c r="M100" s="226">
        <f t="shared" si="26"/>
        <v>0</v>
      </c>
      <c r="O100" s="172">
        <f t="shared" si="27"/>
        <v>9.9999999999999995E-7</v>
      </c>
      <c r="P100" s="173">
        <f t="shared" si="33"/>
        <v>9.9999999999999995E-7</v>
      </c>
      <c r="Q100" s="191">
        <f t="shared" si="34"/>
        <v>0</v>
      </c>
      <c r="S100" s="197"/>
      <c r="T100" s="193">
        <f t="shared" si="35"/>
        <v>-6</v>
      </c>
      <c r="U100" s="193">
        <f t="shared" si="36"/>
        <v>1</v>
      </c>
      <c r="V100" s="193">
        <f t="shared" si="28"/>
        <v>0</v>
      </c>
      <c r="W100" s="194" t="str">
        <f t="shared" si="29"/>
        <v>1.00</v>
      </c>
      <c r="X100" s="195" t="str">
        <f t="shared" si="37"/>
        <v>u</v>
      </c>
      <c r="Y100" s="196" t="str">
        <f t="shared" si="38"/>
        <v>1.00u</v>
      </c>
    </row>
    <row r="101" spans="1:25" x14ac:dyDescent="0.25">
      <c r="A101" s="159">
        <v>0</v>
      </c>
      <c r="B101" s="225">
        <v>90</v>
      </c>
      <c r="C101" s="169">
        <f t="shared" si="30"/>
        <v>9.9999999999999995E-7</v>
      </c>
      <c r="D101" s="170">
        <f t="shared" si="23"/>
        <v>100000000</v>
      </c>
      <c r="E101" s="170">
        <f t="shared" si="24"/>
        <v>100</v>
      </c>
      <c r="G101" s="171" cm="1">
        <f t="array" ref="G101">MAX(IF(MIN(ABS(LN(B$4:Z$4/E101)))=ABS(LN(B$4:Z$4/E101)),B$4:Z$4,-9999))</f>
        <v>100</v>
      </c>
      <c r="H101" s="215">
        <f t="shared" si="31"/>
        <v>9.9999999999999995E-7</v>
      </c>
      <c r="I101" s="226">
        <f t="shared" si="32"/>
        <v>0</v>
      </c>
      <c r="K101" s="171" cm="1">
        <f t="array" ref="K101">MAX(IF(MIN(ABS(LN(B$6:GL$6/E101)))=ABS(LN(B$6:GL$6/E101)),B$6:GL$6,-9999))</f>
        <v>100</v>
      </c>
      <c r="L101" s="215">
        <f t="shared" si="25"/>
        <v>9.9999999999999995E-7</v>
      </c>
      <c r="M101" s="226">
        <f t="shared" si="26"/>
        <v>0</v>
      </c>
      <c r="O101" s="172">
        <f t="shared" si="27"/>
        <v>9.9999999999999995E-7</v>
      </c>
      <c r="P101" s="173">
        <f t="shared" si="33"/>
        <v>9.9999999999999995E-7</v>
      </c>
      <c r="Q101" s="191">
        <f t="shared" si="34"/>
        <v>0</v>
      </c>
      <c r="S101" s="197"/>
      <c r="T101" s="193">
        <f t="shared" si="35"/>
        <v>-6</v>
      </c>
      <c r="U101" s="193">
        <f t="shared" si="36"/>
        <v>1</v>
      </c>
      <c r="V101" s="193">
        <f t="shared" si="28"/>
        <v>0</v>
      </c>
      <c r="W101" s="194" t="str">
        <f t="shared" si="29"/>
        <v>1.00</v>
      </c>
      <c r="X101" s="195" t="str">
        <f t="shared" si="37"/>
        <v>u</v>
      </c>
      <c r="Y101" s="196" t="str">
        <f t="shared" si="38"/>
        <v>1.00u</v>
      </c>
    </row>
    <row r="102" spans="1:25" x14ac:dyDescent="0.25">
      <c r="A102" s="159">
        <v>0</v>
      </c>
      <c r="B102" s="225">
        <v>91</v>
      </c>
      <c r="C102" s="169">
        <f t="shared" si="30"/>
        <v>9.9999999999999995E-7</v>
      </c>
      <c r="D102" s="170">
        <f t="shared" si="23"/>
        <v>100000000</v>
      </c>
      <c r="E102" s="170">
        <f t="shared" si="24"/>
        <v>100</v>
      </c>
      <c r="G102" s="171" cm="1">
        <f t="array" ref="G102">MAX(IF(MIN(ABS(LN(B$4:Z$4/E102)))=ABS(LN(B$4:Z$4/E102)),B$4:Z$4,-9999))</f>
        <v>100</v>
      </c>
      <c r="H102" s="215">
        <f t="shared" si="31"/>
        <v>9.9999999999999995E-7</v>
      </c>
      <c r="I102" s="226">
        <f t="shared" si="32"/>
        <v>0</v>
      </c>
      <c r="K102" s="171" cm="1">
        <f t="array" ref="K102">MAX(IF(MIN(ABS(LN(B$6:GL$6/E102)))=ABS(LN(B$6:GL$6/E102)),B$6:GL$6,-9999))</f>
        <v>100</v>
      </c>
      <c r="L102" s="215">
        <f t="shared" si="25"/>
        <v>9.9999999999999995E-7</v>
      </c>
      <c r="M102" s="226">
        <f t="shared" si="26"/>
        <v>0</v>
      </c>
      <c r="O102" s="172">
        <f t="shared" si="27"/>
        <v>9.9999999999999995E-7</v>
      </c>
      <c r="P102" s="173">
        <f t="shared" si="33"/>
        <v>9.9999999999999995E-7</v>
      </c>
      <c r="Q102" s="191">
        <f t="shared" si="34"/>
        <v>0</v>
      </c>
      <c r="S102" s="197"/>
      <c r="T102" s="193">
        <f t="shared" si="35"/>
        <v>-6</v>
      </c>
      <c r="U102" s="193">
        <f t="shared" si="36"/>
        <v>1</v>
      </c>
      <c r="V102" s="193">
        <f t="shared" si="28"/>
        <v>0</v>
      </c>
      <c r="W102" s="194" t="str">
        <f t="shared" si="29"/>
        <v>1.00</v>
      </c>
      <c r="X102" s="195" t="str">
        <f t="shared" si="37"/>
        <v>u</v>
      </c>
      <c r="Y102" s="196" t="str">
        <f t="shared" si="38"/>
        <v>1.00u</v>
      </c>
    </row>
    <row r="103" spans="1:25" x14ac:dyDescent="0.25">
      <c r="A103" s="159">
        <v>0</v>
      </c>
      <c r="B103" s="225">
        <v>92</v>
      </c>
      <c r="C103" s="169">
        <f t="shared" si="30"/>
        <v>9.9999999999999995E-7</v>
      </c>
      <c r="D103" s="170">
        <f t="shared" si="23"/>
        <v>100000000</v>
      </c>
      <c r="E103" s="170">
        <f t="shared" si="24"/>
        <v>100</v>
      </c>
      <c r="G103" s="171" cm="1">
        <f t="array" ref="G103">MAX(IF(MIN(ABS(LN(B$4:Z$4/E103)))=ABS(LN(B$4:Z$4/E103)),B$4:Z$4,-9999))</f>
        <v>100</v>
      </c>
      <c r="H103" s="215">
        <f t="shared" si="31"/>
        <v>9.9999999999999995E-7</v>
      </c>
      <c r="I103" s="226">
        <f t="shared" si="32"/>
        <v>0</v>
      </c>
      <c r="K103" s="171" cm="1">
        <f t="array" ref="K103">MAX(IF(MIN(ABS(LN(B$6:GL$6/E103)))=ABS(LN(B$6:GL$6/E103)),B$6:GL$6,-9999))</f>
        <v>100</v>
      </c>
      <c r="L103" s="215">
        <f t="shared" si="25"/>
        <v>9.9999999999999995E-7</v>
      </c>
      <c r="M103" s="226">
        <f t="shared" si="26"/>
        <v>0</v>
      </c>
      <c r="O103" s="172">
        <f t="shared" si="27"/>
        <v>9.9999999999999995E-7</v>
      </c>
      <c r="P103" s="173">
        <f t="shared" si="33"/>
        <v>9.9999999999999995E-7</v>
      </c>
      <c r="Q103" s="191">
        <f t="shared" si="34"/>
        <v>0</v>
      </c>
      <c r="S103" s="197"/>
      <c r="T103" s="193">
        <f t="shared" si="35"/>
        <v>-6</v>
      </c>
      <c r="U103" s="193">
        <f t="shared" si="36"/>
        <v>1</v>
      </c>
      <c r="V103" s="193">
        <f t="shared" si="28"/>
        <v>0</v>
      </c>
      <c r="W103" s="194" t="str">
        <f t="shared" si="29"/>
        <v>1.00</v>
      </c>
      <c r="X103" s="195" t="str">
        <f t="shared" si="37"/>
        <v>u</v>
      </c>
      <c r="Y103" s="196" t="str">
        <f t="shared" si="38"/>
        <v>1.00u</v>
      </c>
    </row>
    <row r="104" spans="1:25" x14ac:dyDescent="0.25">
      <c r="A104" s="159">
        <v>0</v>
      </c>
      <c r="B104" s="225">
        <v>93</v>
      </c>
      <c r="C104" s="169">
        <f t="shared" si="30"/>
        <v>9.9999999999999995E-7</v>
      </c>
      <c r="D104" s="170">
        <f t="shared" si="23"/>
        <v>100000000</v>
      </c>
      <c r="E104" s="170">
        <f t="shared" si="24"/>
        <v>100</v>
      </c>
      <c r="G104" s="171" cm="1">
        <f t="array" ref="G104">MAX(IF(MIN(ABS(LN(B$4:Z$4/E104)))=ABS(LN(B$4:Z$4/E104)),B$4:Z$4,-9999))</f>
        <v>100</v>
      </c>
      <c r="H104" s="215">
        <f t="shared" si="31"/>
        <v>9.9999999999999995E-7</v>
      </c>
      <c r="I104" s="226">
        <f t="shared" si="32"/>
        <v>0</v>
      </c>
      <c r="K104" s="171" cm="1">
        <f t="array" ref="K104">MAX(IF(MIN(ABS(LN(B$6:GL$6/E104)))=ABS(LN(B$6:GL$6/E104)),B$6:GL$6,-9999))</f>
        <v>100</v>
      </c>
      <c r="L104" s="215">
        <f t="shared" si="25"/>
        <v>9.9999999999999995E-7</v>
      </c>
      <c r="M104" s="226">
        <f t="shared" si="26"/>
        <v>0</v>
      </c>
      <c r="O104" s="172">
        <f t="shared" si="27"/>
        <v>9.9999999999999995E-7</v>
      </c>
      <c r="P104" s="173">
        <f t="shared" si="33"/>
        <v>9.9999999999999995E-7</v>
      </c>
      <c r="Q104" s="191">
        <f t="shared" si="34"/>
        <v>0</v>
      </c>
      <c r="S104" s="197"/>
      <c r="T104" s="193">
        <f t="shared" si="35"/>
        <v>-6</v>
      </c>
      <c r="U104" s="193">
        <f t="shared" si="36"/>
        <v>1</v>
      </c>
      <c r="V104" s="193">
        <f t="shared" si="28"/>
        <v>0</v>
      </c>
      <c r="W104" s="194" t="str">
        <f t="shared" si="29"/>
        <v>1.00</v>
      </c>
      <c r="X104" s="195" t="str">
        <f t="shared" si="37"/>
        <v>u</v>
      </c>
      <c r="Y104" s="196" t="str">
        <f t="shared" si="38"/>
        <v>1.00u</v>
      </c>
    </row>
    <row r="105" spans="1:25" x14ac:dyDescent="0.25">
      <c r="A105" s="159">
        <v>0</v>
      </c>
      <c r="B105" s="225">
        <v>94</v>
      </c>
      <c r="C105" s="169">
        <f t="shared" si="30"/>
        <v>9.9999999999999995E-7</v>
      </c>
      <c r="D105" s="170">
        <f t="shared" si="23"/>
        <v>100000000</v>
      </c>
      <c r="E105" s="170">
        <f t="shared" si="24"/>
        <v>100</v>
      </c>
      <c r="G105" s="171" cm="1">
        <f t="array" ref="G105">MAX(IF(MIN(ABS(LN(B$4:Z$4/E105)))=ABS(LN(B$4:Z$4/E105)),B$4:Z$4,-9999))</f>
        <v>100</v>
      </c>
      <c r="H105" s="215">
        <f t="shared" si="31"/>
        <v>9.9999999999999995E-7</v>
      </c>
      <c r="I105" s="226">
        <f t="shared" si="32"/>
        <v>0</v>
      </c>
      <c r="K105" s="171" cm="1">
        <f t="array" ref="K105">MAX(IF(MIN(ABS(LN(B$6:GL$6/E105)))=ABS(LN(B$6:GL$6/E105)),B$6:GL$6,-9999))</f>
        <v>100</v>
      </c>
      <c r="L105" s="215">
        <f t="shared" si="25"/>
        <v>9.9999999999999995E-7</v>
      </c>
      <c r="M105" s="226">
        <f t="shared" si="26"/>
        <v>0</v>
      </c>
      <c r="O105" s="172">
        <f t="shared" si="27"/>
        <v>9.9999999999999995E-7</v>
      </c>
      <c r="P105" s="173">
        <f t="shared" si="33"/>
        <v>9.9999999999999995E-7</v>
      </c>
      <c r="Q105" s="191">
        <f t="shared" si="34"/>
        <v>0</v>
      </c>
      <c r="S105" s="197"/>
      <c r="T105" s="193">
        <f t="shared" si="35"/>
        <v>-6</v>
      </c>
      <c r="U105" s="193">
        <f t="shared" si="36"/>
        <v>1</v>
      </c>
      <c r="V105" s="193">
        <f t="shared" si="28"/>
        <v>0</v>
      </c>
      <c r="W105" s="194" t="str">
        <f t="shared" si="29"/>
        <v>1.00</v>
      </c>
      <c r="X105" s="195" t="str">
        <f t="shared" si="37"/>
        <v>u</v>
      </c>
      <c r="Y105" s="196" t="str">
        <f t="shared" si="38"/>
        <v>1.00u</v>
      </c>
    </row>
    <row r="106" spans="1:25" x14ac:dyDescent="0.25">
      <c r="A106" s="159">
        <v>0</v>
      </c>
      <c r="B106" s="225">
        <v>95</v>
      </c>
      <c r="C106" s="169">
        <f t="shared" si="30"/>
        <v>9.9999999999999995E-7</v>
      </c>
      <c r="D106" s="170">
        <f t="shared" si="23"/>
        <v>100000000</v>
      </c>
      <c r="E106" s="170">
        <f t="shared" si="24"/>
        <v>100</v>
      </c>
      <c r="G106" s="171" cm="1">
        <f t="array" ref="G106">MAX(IF(MIN(ABS(LN(B$4:Z$4/E106)))=ABS(LN(B$4:Z$4/E106)),B$4:Z$4,-9999))</f>
        <v>100</v>
      </c>
      <c r="H106" s="215">
        <f t="shared" si="31"/>
        <v>9.9999999999999995E-7</v>
      </c>
      <c r="I106" s="226">
        <f t="shared" si="32"/>
        <v>0</v>
      </c>
      <c r="K106" s="171" cm="1">
        <f t="array" ref="K106">MAX(IF(MIN(ABS(LN(B$6:GL$6/E106)))=ABS(LN(B$6:GL$6/E106)),B$6:GL$6,-9999))</f>
        <v>100</v>
      </c>
      <c r="L106" s="215">
        <f t="shared" si="25"/>
        <v>9.9999999999999995E-7</v>
      </c>
      <c r="M106" s="226">
        <f t="shared" si="26"/>
        <v>0</v>
      </c>
      <c r="O106" s="172">
        <f t="shared" si="27"/>
        <v>9.9999999999999995E-7</v>
      </c>
      <c r="P106" s="173">
        <f t="shared" si="33"/>
        <v>9.9999999999999995E-7</v>
      </c>
      <c r="Q106" s="191">
        <f t="shared" si="34"/>
        <v>0</v>
      </c>
      <c r="S106" s="197"/>
      <c r="T106" s="193">
        <f t="shared" si="35"/>
        <v>-6</v>
      </c>
      <c r="U106" s="193">
        <f t="shared" si="36"/>
        <v>1</v>
      </c>
      <c r="V106" s="193">
        <f t="shared" si="28"/>
        <v>0</v>
      </c>
      <c r="W106" s="194" t="str">
        <f t="shared" si="29"/>
        <v>1.00</v>
      </c>
      <c r="X106" s="195" t="str">
        <f t="shared" si="37"/>
        <v>u</v>
      </c>
      <c r="Y106" s="196" t="str">
        <f t="shared" si="38"/>
        <v>1.00u</v>
      </c>
    </row>
    <row r="107" spans="1:25" x14ac:dyDescent="0.25">
      <c r="A107" s="159">
        <v>0</v>
      </c>
      <c r="B107" s="225">
        <v>96</v>
      </c>
      <c r="C107" s="169">
        <f t="shared" si="30"/>
        <v>9.9999999999999995E-7</v>
      </c>
      <c r="D107" s="170">
        <f t="shared" si="23"/>
        <v>100000000</v>
      </c>
      <c r="E107" s="170">
        <f t="shared" si="24"/>
        <v>100</v>
      </c>
      <c r="G107" s="171" cm="1">
        <f t="array" ref="G107">MAX(IF(MIN(ABS(LN(B$4:Z$4/E107)))=ABS(LN(B$4:Z$4/E107)),B$4:Z$4,-9999))</f>
        <v>100</v>
      </c>
      <c r="H107" s="215">
        <f t="shared" si="31"/>
        <v>9.9999999999999995E-7</v>
      </c>
      <c r="I107" s="226">
        <f t="shared" si="32"/>
        <v>0</v>
      </c>
      <c r="K107" s="171" cm="1">
        <f t="array" ref="K107">MAX(IF(MIN(ABS(LN(B$6:GL$6/E107)))=ABS(LN(B$6:GL$6/E107)),B$6:GL$6,-9999))</f>
        <v>100</v>
      </c>
      <c r="L107" s="215">
        <f t="shared" si="25"/>
        <v>9.9999999999999995E-7</v>
      </c>
      <c r="M107" s="226">
        <f t="shared" si="26"/>
        <v>0</v>
      </c>
      <c r="O107" s="172">
        <f t="shared" si="27"/>
        <v>9.9999999999999995E-7</v>
      </c>
      <c r="P107" s="173">
        <f t="shared" si="33"/>
        <v>9.9999999999999995E-7</v>
      </c>
      <c r="Q107" s="191">
        <f t="shared" si="34"/>
        <v>0</v>
      </c>
      <c r="S107" s="197"/>
      <c r="T107" s="193">
        <f t="shared" si="35"/>
        <v>-6</v>
      </c>
      <c r="U107" s="193">
        <f t="shared" si="36"/>
        <v>1</v>
      </c>
      <c r="V107" s="193">
        <f t="shared" si="28"/>
        <v>0</v>
      </c>
      <c r="W107" s="194" t="str">
        <f t="shared" si="29"/>
        <v>1.00</v>
      </c>
      <c r="X107" s="195" t="str">
        <f t="shared" si="37"/>
        <v>u</v>
      </c>
      <c r="Y107" s="196" t="str">
        <f t="shared" si="38"/>
        <v>1.00u</v>
      </c>
    </row>
    <row r="108" spans="1:25" x14ac:dyDescent="0.25">
      <c r="A108" s="159">
        <v>0</v>
      </c>
      <c r="B108" s="225">
        <v>97</v>
      </c>
      <c r="C108" s="169">
        <f t="shared" si="30"/>
        <v>9.9999999999999995E-7</v>
      </c>
      <c r="D108" s="170">
        <f t="shared" si="23"/>
        <v>100000000</v>
      </c>
      <c r="E108" s="170">
        <f t="shared" si="24"/>
        <v>100</v>
      </c>
      <c r="G108" s="171" cm="1">
        <f t="array" ref="G108">MAX(IF(MIN(ABS(LN(B$4:Z$4/E108)))=ABS(LN(B$4:Z$4/E108)),B$4:Z$4,-9999))</f>
        <v>100</v>
      </c>
      <c r="H108" s="215">
        <f t="shared" si="31"/>
        <v>9.9999999999999995E-7</v>
      </c>
      <c r="I108" s="226">
        <f t="shared" si="32"/>
        <v>0</v>
      </c>
      <c r="K108" s="171" cm="1">
        <f t="array" ref="K108">MAX(IF(MIN(ABS(LN(B$6:GL$6/E108)))=ABS(LN(B$6:GL$6/E108)),B$6:GL$6,-9999))</f>
        <v>100</v>
      </c>
      <c r="L108" s="215">
        <f t="shared" si="25"/>
        <v>9.9999999999999995E-7</v>
      </c>
      <c r="M108" s="226">
        <f t="shared" si="26"/>
        <v>0</v>
      </c>
      <c r="O108" s="172">
        <f t="shared" si="27"/>
        <v>9.9999999999999995E-7</v>
      </c>
      <c r="P108" s="173">
        <f t="shared" si="33"/>
        <v>9.9999999999999995E-7</v>
      </c>
      <c r="Q108" s="191">
        <f t="shared" si="34"/>
        <v>0</v>
      </c>
      <c r="S108" s="197"/>
      <c r="T108" s="193">
        <f t="shared" si="35"/>
        <v>-6</v>
      </c>
      <c r="U108" s="193">
        <f t="shared" si="36"/>
        <v>1</v>
      </c>
      <c r="V108" s="193">
        <f t="shared" si="28"/>
        <v>0</v>
      </c>
      <c r="W108" s="194" t="str">
        <f t="shared" si="29"/>
        <v>1.00</v>
      </c>
      <c r="X108" s="195" t="str">
        <f t="shared" si="37"/>
        <v>u</v>
      </c>
      <c r="Y108" s="196" t="str">
        <f t="shared" si="38"/>
        <v>1.00u</v>
      </c>
    </row>
    <row r="109" spans="1:25" x14ac:dyDescent="0.25">
      <c r="A109" s="159">
        <v>0</v>
      </c>
      <c r="B109" s="225">
        <v>98</v>
      </c>
      <c r="C109" s="169">
        <f t="shared" si="30"/>
        <v>9.9999999999999995E-7</v>
      </c>
      <c r="D109" s="170">
        <f t="shared" si="23"/>
        <v>100000000</v>
      </c>
      <c r="E109" s="170">
        <f t="shared" si="24"/>
        <v>100</v>
      </c>
      <c r="G109" s="171" cm="1">
        <f t="array" ref="G109">MAX(IF(MIN(ABS(LN(B$4:Z$4/E109)))=ABS(LN(B$4:Z$4/E109)),B$4:Z$4,-9999))</f>
        <v>100</v>
      </c>
      <c r="H109" s="215">
        <f t="shared" si="31"/>
        <v>9.9999999999999995E-7</v>
      </c>
      <c r="I109" s="226">
        <f t="shared" si="32"/>
        <v>0</v>
      </c>
      <c r="K109" s="171" cm="1">
        <f t="array" ref="K109">MAX(IF(MIN(ABS(LN(B$6:GL$6/E109)))=ABS(LN(B$6:GL$6/E109)),B$6:GL$6,-9999))</f>
        <v>100</v>
      </c>
      <c r="L109" s="215">
        <f t="shared" si="25"/>
        <v>9.9999999999999995E-7</v>
      </c>
      <c r="M109" s="226">
        <f t="shared" si="26"/>
        <v>0</v>
      </c>
      <c r="O109" s="172">
        <f t="shared" si="27"/>
        <v>9.9999999999999995E-7</v>
      </c>
      <c r="P109" s="173">
        <f t="shared" si="33"/>
        <v>9.9999999999999995E-7</v>
      </c>
      <c r="Q109" s="191">
        <f t="shared" si="34"/>
        <v>0</v>
      </c>
      <c r="S109" s="197"/>
      <c r="T109" s="193">
        <f t="shared" si="35"/>
        <v>-6</v>
      </c>
      <c r="U109" s="193">
        <f t="shared" si="36"/>
        <v>1</v>
      </c>
      <c r="V109" s="193">
        <f t="shared" si="28"/>
        <v>0</v>
      </c>
      <c r="W109" s="194" t="str">
        <f t="shared" si="29"/>
        <v>1.00</v>
      </c>
      <c r="X109" s="195" t="str">
        <f t="shared" si="37"/>
        <v>u</v>
      </c>
      <c r="Y109" s="196" t="str">
        <f t="shared" si="38"/>
        <v>1.00u</v>
      </c>
    </row>
    <row r="110" spans="1:25" x14ac:dyDescent="0.25">
      <c r="A110" s="159">
        <v>0</v>
      </c>
      <c r="B110" s="225">
        <v>99</v>
      </c>
      <c r="C110" s="169">
        <f t="shared" si="30"/>
        <v>9.9999999999999995E-7</v>
      </c>
      <c r="D110" s="170">
        <f t="shared" si="23"/>
        <v>100000000</v>
      </c>
      <c r="E110" s="170">
        <f t="shared" si="24"/>
        <v>100</v>
      </c>
      <c r="G110" s="171" cm="1">
        <f t="array" ref="G110">MAX(IF(MIN(ABS(LN(B$4:Z$4/E110)))=ABS(LN(B$4:Z$4/E110)),B$4:Z$4,-9999))</f>
        <v>100</v>
      </c>
      <c r="H110" s="215">
        <f t="shared" si="31"/>
        <v>9.9999999999999995E-7</v>
      </c>
      <c r="I110" s="226">
        <f t="shared" si="32"/>
        <v>0</v>
      </c>
      <c r="K110" s="171" cm="1">
        <f t="array" ref="K110">MAX(IF(MIN(ABS(LN(B$6:GL$6/E110)))=ABS(LN(B$6:GL$6/E110)),B$6:GL$6,-9999))</f>
        <v>100</v>
      </c>
      <c r="L110" s="215">
        <f t="shared" si="25"/>
        <v>9.9999999999999995E-7</v>
      </c>
      <c r="M110" s="226">
        <f t="shared" si="26"/>
        <v>0</v>
      </c>
      <c r="O110" s="172">
        <f t="shared" si="27"/>
        <v>9.9999999999999995E-7</v>
      </c>
      <c r="P110" s="173">
        <f t="shared" si="33"/>
        <v>9.9999999999999995E-7</v>
      </c>
      <c r="Q110" s="191">
        <f t="shared" si="34"/>
        <v>0</v>
      </c>
      <c r="S110" s="197"/>
      <c r="T110" s="193">
        <f t="shared" si="35"/>
        <v>-6</v>
      </c>
      <c r="U110" s="193">
        <f t="shared" si="36"/>
        <v>1</v>
      </c>
      <c r="V110" s="193">
        <f t="shared" si="28"/>
        <v>0</v>
      </c>
      <c r="W110" s="194" t="str">
        <f t="shared" si="29"/>
        <v>1.00</v>
      </c>
      <c r="X110" s="195" t="str">
        <f t="shared" si="37"/>
        <v>u</v>
      </c>
      <c r="Y110" s="196" t="str">
        <f t="shared" si="38"/>
        <v>1.00u</v>
      </c>
    </row>
    <row r="111" spans="1:25" x14ac:dyDescent="0.25">
      <c r="A111" s="159">
        <v>0</v>
      </c>
      <c r="B111" s="225">
        <v>100</v>
      </c>
      <c r="C111" s="169">
        <f t="shared" si="30"/>
        <v>9.9999999999999995E-7</v>
      </c>
      <c r="D111" s="170">
        <f t="shared" si="23"/>
        <v>100000000</v>
      </c>
      <c r="E111" s="170">
        <f t="shared" si="24"/>
        <v>100</v>
      </c>
      <c r="G111" s="171" cm="1">
        <f t="array" ref="G111">MAX(IF(MIN(ABS(LN(B$4:Z$4/E111)))=ABS(LN(B$4:Z$4/E111)),B$4:Z$4,-9999))</f>
        <v>100</v>
      </c>
      <c r="H111" s="215">
        <f t="shared" si="31"/>
        <v>9.9999999999999995E-7</v>
      </c>
      <c r="I111" s="226">
        <f t="shared" si="32"/>
        <v>0</v>
      </c>
      <c r="K111" s="171" cm="1">
        <f t="array" ref="K111">MAX(IF(MIN(ABS(LN(B$6:GL$6/E111)))=ABS(LN(B$6:GL$6/E111)),B$6:GL$6,-9999))</f>
        <v>100</v>
      </c>
      <c r="L111" s="215">
        <f t="shared" si="25"/>
        <v>9.9999999999999995E-7</v>
      </c>
      <c r="M111" s="226">
        <f t="shared" si="26"/>
        <v>0</v>
      </c>
      <c r="O111" s="172">
        <f t="shared" si="27"/>
        <v>9.9999999999999995E-7</v>
      </c>
      <c r="P111" s="173">
        <f t="shared" si="33"/>
        <v>9.9999999999999995E-7</v>
      </c>
      <c r="Q111" s="191">
        <f t="shared" si="34"/>
        <v>0</v>
      </c>
      <c r="S111" s="197"/>
      <c r="T111" s="193">
        <f t="shared" si="35"/>
        <v>-6</v>
      </c>
      <c r="U111" s="193">
        <f t="shared" si="36"/>
        <v>1</v>
      </c>
      <c r="V111" s="193">
        <f t="shared" si="28"/>
        <v>0</v>
      </c>
      <c r="W111" s="194" t="str">
        <f t="shared" si="29"/>
        <v>1.00</v>
      </c>
      <c r="X111" s="195" t="str">
        <f t="shared" si="37"/>
        <v>u</v>
      </c>
      <c r="Y111" s="196" t="str">
        <f t="shared" si="38"/>
        <v>1.00u</v>
      </c>
    </row>
    <row r="112" spans="1:25" x14ac:dyDescent="0.25">
      <c r="A112" s="159">
        <v>0</v>
      </c>
      <c r="B112" s="225">
        <v>101</v>
      </c>
      <c r="C112" s="169">
        <f t="shared" si="30"/>
        <v>9.9999999999999995E-7</v>
      </c>
      <c r="D112" s="170">
        <f t="shared" si="23"/>
        <v>100000000</v>
      </c>
      <c r="E112" s="170">
        <f t="shared" si="24"/>
        <v>100</v>
      </c>
      <c r="G112" s="171" cm="1">
        <f t="array" ref="G112">MAX(IF(MIN(ABS(LN(B$4:Z$4/E112)))=ABS(LN(B$4:Z$4/E112)),B$4:Z$4,-9999))</f>
        <v>100</v>
      </c>
      <c r="H112" s="215">
        <f t="shared" si="31"/>
        <v>9.9999999999999995E-7</v>
      </c>
      <c r="I112" s="226">
        <f t="shared" si="32"/>
        <v>0</v>
      </c>
      <c r="K112" s="171" cm="1">
        <f t="array" ref="K112">MAX(IF(MIN(ABS(LN(B$6:GL$6/E112)))=ABS(LN(B$6:GL$6/E112)),B$6:GL$6,-9999))</f>
        <v>100</v>
      </c>
      <c r="L112" s="215">
        <f t="shared" si="25"/>
        <v>9.9999999999999995E-7</v>
      </c>
      <c r="M112" s="226">
        <f t="shared" si="26"/>
        <v>0</v>
      </c>
      <c r="O112" s="172">
        <f t="shared" si="27"/>
        <v>9.9999999999999995E-7</v>
      </c>
      <c r="P112" s="173">
        <f t="shared" si="33"/>
        <v>9.9999999999999995E-7</v>
      </c>
      <c r="Q112" s="191">
        <f t="shared" si="34"/>
        <v>0</v>
      </c>
      <c r="S112" s="197"/>
      <c r="T112" s="193">
        <f t="shared" si="35"/>
        <v>-6</v>
      </c>
      <c r="U112" s="193">
        <f t="shared" si="36"/>
        <v>1</v>
      </c>
      <c r="V112" s="193">
        <f t="shared" si="28"/>
        <v>0</v>
      </c>
      <c r="W112" s="194" t="str">
        <f t="shared" si="29"/>
        <v>1.00</v>
      </c>
      <c r="X112" s="195" t="str">
        <f t="shared" si="37"/>
        <v>u</v>
      </c>
      <c r="Y112" s="196" t="str">
        <f t="shared" si="38"/>
        <v>1.00u</v>
      </c>
    </row>
    <row r="113" spans="1:25" x14ac:dyDescent="0.25">
      <c r="A113" s="159">
        <v>0</v>
      </c>
      <c r="B113" s="225">
        <v>102</v>
      </c>
      <c r="C113" s="169">
        <f t="shared" si="30"/>
        <v>9.9999999999999995E-7</v>
      </c>
      <c r="D113" s="170">
        <f t="shared" si="23"/>
        <v>100000000</v>
      </c>
      <c r="E113" s="170">
        <f t="shared" si="24"/>
        <v>100</v>
      </c>
      <c r="G113" s="171" cm="1">
        <f t="array" ref="G113">MAX(IF(MIN(ABS(LN(B$4:Z$4/E113)))=ABS(LN(B$4:Z$4/E113)),B$4:Z$4,-9999))</f>
        <v>100</v>
      </c>
      <c r="H113" s="215">
        <f t="shared" si="31"/>
        <v>9.9999999999999995E-7</v>
      </c>
      <c r="I113" s="226">
        <f t="shared" si="32"/>
        <v>0</v>
      </c>
      <c r="K113" s="171" cm="1">
        <f t="array" ref="K113">MAX(IF(MIN(ABS(LN(B$6:GL$6/E113)))=ABS(LN(B$6:GL$6/E113)),B$6:GL$6,-9999))</f>
        <v>100</v>
      </c>
      <c r="L113" s="215">
        <f t="shared" si="25"/>
        <v>9.9999999999999995E-7</v>
      </c>
      <c r="M113" s="226">
        <f t="shared" si="26"/>
        <v>0</v>
      </c>
      <c r="O113" s="172">
        <f t="shared" si="27"/>
        <v>9.9999999999999995E-7</v>
      </c>
      <c r="P113" s="173">
        <f t="shared" si="33"/>
        <v>9.9999999999999995E-7</v>
      </c>
      <c r="Q113" s="191">
        <f t="shared" si="34"/>
        <v>0</v>
      </c>
      <c r="S113" s="197"/>
      <c r="T113" s="193">
        <f t="shared" si="35"/>
        <v>-6</v>
      </c>
      <c r="U113" s="193">
        <f t="shared" si="36"/>
        <v>1</v>
      </c>
      <c r="V113" s="193">
        <f t="shared" si="28"/>
        <v>0</v>
      </c>
      <c r="W113" s="194" t="str">
        <f t="shared" si="29"/>
        <v>1.00</v>
      </c>
      <c r="X113" s="195" t="str">
        <f t="shared" si="37"/>
        <v>u</v>
      </c>
      <c r="Y113" s="196" t="str">
        <f t="shared" si="38"/>
        <v>1.00u</v>
      </c>
    </row>
    <row r="114" spans="1:25" x14ac:dyDescent="0.25">
      <c r="A114" s="159">
        <v>0</v>
      </c>
      <c r="B114" s="225">
        <v>103</v>
      </c>
      <c r="C114" s="169">
        <f t="shared" si="30"/>
        <v>9.9999999999999995E-7</v>
      </c>
      <c r="D114" s="170">
        <f t="shared" si="23"/>
        <v>100000000</v>
      </c>
      <c r="E114" s="170">
        <f t="shared" si="24"/>
        <v>100</v>
      </c>
      <c r="G114" s="171" cm="1">
        <f t="array" ref="G114">MAX(IF(MIN(ABS(LN(B$4:Z$4/E114)))=ABS(LN(B$4:Z$4/E114)),B$4:Z$4,-9999))</f>
        <v>100</v>
      </c>
      <c r="H114" s="215">
        <f t="shared" si="31"/>
        <v>9.9999999999999995E-7</v>
      </c>
      <c r="I114" s="226">
        <f t="shared" si="32"/>
        <v>0</v>
      </c>
      <c r="K114" s="171" cm="1">
        <f t="array" ref="K114">MAX(IF(MIN(ABS(LN(B$6:GL$6/E114)))=ABS(LN(B$6:GL$6/E114)),B$6:GL$6,-9999))</f>
        <v>100</v>
      </c>
      <c r="L114" s="215">
        <f t="shared" si="25"/>
        <v>9.9999999999999995E-7</v>
      </c>
      <c r="M114" s="226">
        <f t="shared" si="26"/>
        <v>0</v>
      </c>
      <c r="O114" s="172">
        <f t="shared" si="27"/>
        <v>9.9999999999999995E-7</v>
      </c>
      <c r="P114" s="173">
        <f t="shared" si="33"/>
        <v>9.9999999999999995E-7</v>
      </c>
      <c r="Q114" s="191">
        <f t="shared" si="34"/>
        <v>0</v>
      </c>
      <c r="S114" s="197"/>
      <c r="T114" s="193">
        <f t="shared" si="35"/>
        <v>-6</v>
      </c>
      <c r="U114" s="193">
        <f t="shared" si="36"/>
        <v>1</v>
      </c>
      <c r="V114" s="193">
        <f t="shared" si="28"/>
        <v>0</v>
      </c>
      <c r="W114" s="194" t="str">
        <f t="shared" si="29"/>
        <v>1.00</v>
      </c>
      <c r="X114" s="195" t="str">
        <f t="shared" si="37"/>
        <v>u</v>
      </c>
      <c r="Y114" s="196" t="str">
        <f t="shared" si="38"/>
        <v>1.00u</v>
      </c>
    </row>
    <row r="115" spans="1:25" x14ac:dyDescent="0.25">
      <c r="A115" s="159">
        <v>0</v>
      </c>
      <c r="B115" s="225">
        <v>104</v>
      </c>
      <c r="C115" s="169">
        <f t="shared" si="30"/>
        <v>9.9999999999999995E-7</v>
      </c>
      <c r="D115" s="170">
        <f t="shared" si="23"/>
        <v>100000000</v>
      </c>
      <c r="E115" s="170">
        <f t="shared" si="24"/>
        <v>100</v>
      </c>
      <c r="G115" s="171" cm="1">
        <f t="array" ref="G115">MAX(IF(MIN(ABS(LN(B$4:Z$4/E115)))=ABS(LN(B$4:Z$4/E115)),B$4:Z$4,-9999))</f>
        <v>100</v>
      </c>
      <c r="H115" s="215">
        <f t="shared" si="31"/>
        <v>9.9999999999999995E-7</v>
      </c>
      <c r="I115" s="226">
        <f t="shared" si="32"/>
        <v>0</v>
      </c>
      <c r="K115" s="171" cm="1">
        <f t="array" ref="K115">MAX(IF(MIN(ABS(LN(B$6:GL$6/E115)))=ABS(LN(B$6:GL$6/E115)),B$6:GL$6,-9999))</f>
        <v>100</v>
      </c>
      <c r="L115" s="215">
        <f t="shared" si="25"/>
        <v>9.9999999999999995E-7</v>
      </c>
      <c r="M115" s="226">
        <f t="shared" si="26"/>
        <v>0</v>
      </c>
      <c r="O115" s="172">
        <f t="shared" si="27"/>
        <v>9.9999999999999995E-7</v>
      </c>
      <c r="P115" s="173">
        <f t="shared" si="33"/>
        <v>9.9999999999999995E-7</v>
      </c>
      <c r="Q115" s="191">
        <f t="shared" si="34"/>
        <v>0</v>
      </c>
      <c r="S115" s="197"/>
      <c r="T115" s="193">
        <f t="shared" si="35"/>
        <v>-6</v>
      </c>
      <c r="U115" s="193">
        <f t="shared" si="36"/>
        <v>1</v>
      </c>
      <c r="V115" s="193">
        <f t="shared" si="28"/>
        <v>0</v>
      </c>
      <c r="W115" s="194" t="str">
        <f t="shared" si="29"/>
        <v>1.00</v>
      </c>
      <c r="X115" s="195" t="str">
        <f t="shared" si="37"/>
        <v>u</v>
      </c>
      <c r="Y115" s="196" t="str">
        <f t="shared" si="38"/>
        <v>1.00u</v>
      </c>
    </row>
    <row r="116" spans="1:25" x14ac:dyDescent="0.25">
      <c r="A116" s="159">
        <v>0</v>
      </c>
      <c r="B116" s="225">
        <v>105</v>
      </c>
      <c r="C116" s="169">
        <f t="shared" si="30"/>
        <v>9.9999999999999995E-7</v>
      </c>
      <c r="D116" s="170">
        <f t="shared" si="23"/>
        <v>100000000</v>
      </c>
      <c r="E116" s="170">
        <f t="shared" si="24"/>
        <v>100</v>
      </c>
      <c r="G116" s="171" cm="1">
        <f t="array" ref="G116">MAX(IF(MIN(ABS(LN(B$4:Z$4/E116)))=ABS(LN(B$4:Z$4/E116)),B$4:Z$4,-9999))</f>
        <v>100</v>
      </c>
      <c r="H116" s="215">
        <f t="shared" si="31"/>
        <v>9.9999999999999995E-7</v>
      </c>
      <c r="I116" s="226">
        <f t="shared" si="32"/>
        <v>0</v>
      </c>
      <c r="K116" s="171" cm="1">
        <f t="array" ref="K116">MAX(IF(MIN(ABS(LN(B$6:GL$6/E116)))=ABS(LN(B$6:GL$6/E116)),B$6:GL$6,-9999))</f>
        <v>100</v>
      </c>
      <c r="L116" s="215">
        <f t="shared" si="25"/>
        <v>9.9999999999999995E-7</v>
      </c>
      <c r="M116" s="226">
        <f t="shared" si="26"/>
        <v>0</v>
      </c>
      <c r="O116" s="172">
        <f t="shared" si="27"/>
        <v>9.9999999999999995E-7</v>
      </c>
      <c r="P116" s="173">
        <f t="shared" si="33"/>
        <v>9.9999999999999995E-7</v>
      </c>
      <c r="Q116" s="191">
        <f t="shared" si="34"/>
        <v>0</v>
      </c>
      <c r="S116" s="197"/>
      <c r="T116" s="193">
        <f t="shared" si="35"/>
        <v>-6</v>
      </c>
      <c r="U116" s="193">
        <f t="shared" si="36"/>
        <v>1</v>
      </c>
      <c r="V116" s="193">
        <f t="shared" si="28"/>
        <v>0</v>
      </c>
      <c r="W116" s="194" t="str">
        <f t="shared" si="29"/>
        <v>1.00</v>
      </c>
      <c r="X116" s="195" t="str">
        <f t="shared" si="37"/>
        <v>u</v>
      </c>
      <c r="Y116" s="196" t="str">
        <f t="shared" si="38"/>
        <v>1.00u</v>
      </c>
    </row>
  </sheetData>
  <sheetProtection sheet="1" objects="1" scenarios="1"/>
  <conditionalFormatting sqref="B6:GL6">
    <cfRule type="cellIs" dxfId="7" priority="11" stopIfTrue="1" operator="lessThan">
      <formula>3000</formula>
    </cfRule>
  </conditionalFormatting>
  <conditionalFormatting sqref="B4:Z4">
    <cfRule type="cellIs" dxfId="6" priority="12" stopIfTrue="1" operator="lessThan">
      <formula>3000</formula>
    </cfRule>
  </conditionalFormatting>
  <conditionalFormatting sqref="I12">
    <cfRule type="expression" dxfId="5" priority="10">
      <formula>AND($A$7&gt;=48,I12&lt;M12)</formula>
    </cfRule>
  </conditionalFormatting>
  <conditionalFormatting sqref="I13:I116">
    <cfRule type="expression" dxfId="4" priority="9">
      <formula>AND($A$7&gt;=48,I13&lt;M13)</formula>
    </cfRule>
  </conditionalFormatting>
  <conditionalFormatting sqref="Q12">
    <cfRule type="expression" dxfId="3" priority="8">
      <formula>Q12=$R$12</formula>
    </cfRule>
  </conditionalFormatting>
  <conditionalFormatting sqref="Q13:Q116">
    <cfRule type="expression" dxfId="2" priority="7">
      <formula>Q13=$R$12</formula>
    </cfRule>
  </conditionalFormatting>
  <conditionalFormatting sqref="L10:L116">
    <cfRule type="expression" dxfId="1" priority="6">
      <formula>$A$7&lt;48</formula>
    </cfRule>
  </conditionalFormatting>
  <conditionalFormatting sqref="L9">
    <cfRule type="expression" dxfId="0" priority="2">
      <formula>$A$7&lt;48</formula>
    </cfRule>
  </conditionalFormatting>
  <pageMargins left="0.75" right="0.75" top="1" bottom="1" header="0.5" footer="0.5"/>
  <pageSetup paperSize="9" orientation="landscape" horizontalDpi="300" verticalDpi="0" copies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</vt:i4>
      </vt:variant>
    </vt:vector>
  </HeadingPairs>
  <TitlesOfParts>
    <vt:vector size="8" baseType="lpstr">
      <vt:lpstr>Задание и расчет</vt:lpstr>
      <vt:lpstr>Схема</vt:lpstr>
      <vt:lpstr>Графики_Ro</vt:lpstr>
      <vt:lpstr>E3_E24_коррекция</vt:lpstr>
      <vt:lpstr>СтандВерт</vt:lpstr>
      <vt:lpstr>СтандГориз</vt:lpstr>
      <vt:lpstr>СтандRend</vt:lpstr>
      <vt:lpstr>'Задание и расчет'!Область_печати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cp:lastPrinted>2025-03-05T10:56:32Z</cp:lastPrinted>
  <dcterms:created xsi:type="dcterms:W3CDTF">2025-03-01T06:41:21Z</dcterms:created>
  <dcterms:modified xsi:type="dcterms:W3CDTF">2025-04-06T10:55:43Z</dcterms:modified>
</cp:coreProperties>
</file>