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8800" windowHeight="12330"/>
  </bookViews>
  <sheets>
    <sheet name="Расчет лимонки" sheetId="1" r:id="rId1"/>
  </sheets>
  <calcPr calcId="162913"/>
</workbook>
</file>

<file path=xl/calcChain.xml><?xml version="1.0" encoding="utf-8"?>
<calcChain xmlns="http://schemas.openxmlformats.org/spreadsheetml/2006/main">
  <c r="C20" i="1" l="1"/>
  <c r="C19" i="1"/>
  <c r="C12" i="1"/>
  <c r="G11" i="1"/>
  <c r="E11" i="1"/>
  <c r="E10" i="1"/>
  <c r="H9" i="1"/>
  <c r="E9" i="1"/>
  <c r="G8" i="1"/>
  <c r="I4" i="1"/>
  <c r="J4" i="1" s="1"/>
  <c r="C21" i="1" l="1"/>
  <c r="I5" i="1"/>
  <c r="H10" i="1"/>
  <c r="H8" i="1"/>
  <c r="J7" i="1"/>
  <c r="K4" i="1"/>
  <c r="K13" i="1" s="1"/>
  <c r="J5" i="1"/>
  <c r="J6" i="1"/>
  <c r="H12" i="1"/>
  <c r="H11" i="1"/>
  <c r="J13" i="1"/>
  <c r="I12" i="1"/>
  <c r="I11" i="1"/>
  <c r="I13" i="1"/>
  <c r="C24" i="1"/>
  <c r="C27" i="1" s="1"/>
  <c r="H5" i="1"/>
  <c r="C23" i="1"/>
  <c r="C26" i="1" s="1"/>
  <c r="C22" i="1"/>
  <c r="C25" i="1" s="1"/>
  <c r="H13" i="1"/>
  <c r="H6" i="1"/>
  <c r="J11" i="1"/>
  <c r="J12" i="1"/>
  <c r="H7" i="1"/>
  <c r="I6" i="1"/>
  <c r="I7" i="1"/>
  <c r="J10" i="1"/>
  <c r="J9" i="1"/>
  <c r="J8" i="1"/>
  <c r="I10" i="1"/>
  <c r="I9" i="1"/>
  <c r="I8" i="1"/>
  <c r="G14" i="1"/>
  <c r="K12" i="1" l="1"/>
  <c r="K6" i="1"/>
  <c r="K5" i="1"/>
  <c r="K10" i="1"/>
  <c r="K9" i="1"/>
  <c r="K8" i="1"/>
  <c r="L4" i="1"/>
  <c r="L16" i="1" s="1"/>
  <c r="K7" i="1"/>
  <c r="H16" i="1"/>
  <c r="K15" i="1"/>
  <c r="J14" i="1"/>
  <c r="G17" i="1"/>
  <c r="K16" i="1"/>
  <c r="J15" i="1"/>
  <c r="I14" i="1"/>
  <c r="I16" i="1"/>
  <c r="H15" i="1"/>
  <c r="K14" i="1"/>
  <c r="J16" i="1"/>
  <c r="I15" i="1"/>
  <c r="H14" i="1"/>
  <c r="L14" i="1"/>
  <c r="K11" i="1"/>
  <c r="L15" i="1" l="1"/>
  <c r="H19" i="1"/>
  <c r="K17" i="1"/>
  <c r="I19" i="1"/>
  <c r="I18" i="1"/>
  <c r="L17" i="1"/>
  <c r="H17" i="1"/>
  <c r="G20" i="1"/>
  <c r="L19" i="1"/>
  <c r="L18" i="1"/>
  <c r="H18" i="1"/>
  <c r="J19" i="1"/>
  <c r="J18" i="1"/>
  <c r="I17" i="1"/>
  <c r="K19" i="1"/>
  <c r="K18" i="1"/>
  <c r="J17" i="1"/>
  <c r="L5" i="1"/>
  <c r="L9" i="1"/>
  <c r="L7" i="1"/>
  <c r="L6" i="1"/>
  <c r="L10" i="1"/>
  <c r="L8" i="1"/>
  <c r="M4" i="1"/>
  <c r="L12" i="1"/>
  <c r="L11" i="1"/>
  <c r="L13" i="1"/>
  <c r="M6" i="1" l="1"/>
  <c r="M5" i="1"/>
  <c r="N4" i="1"/>
  <c r="N22" i="1" s="1"/>
  <c r="M7" i="1"/>
  <c r="M11" i="1"/>
  <c r="M13" i="1"/>
  <c r="M9" i="1"/>
  <c r="M10" i="1"/>
  <c r="M12" i="1"/>
  <c r="M8" i="1"/>
  <c r="M15" i="1"/>
  <c r="M14" i="1"/>
  <c r="M16" i="1"/>
  <c r="K22" i="1"/>
  <c r="K21" i="1"/>
  <c r="G23" i="1"/>
  <c r="L22" i="1"/>
  <c r="H22" i="1"/>
  <c r="L21" i="1"/>
  <c r="H21" i="1"/>
  <c r="L20" i="1"/>
  <c r="H20" i="1"/>
  <c r="K20" i="1"/>
  <c r="I22" i="1"/>
  <c r="I21" i="1"/>
  <c r="I20" i="1"/>
  <c r="M22" i="1"/>
  <c r="M21" i="1"/>
  <c r="M20" i="1"/>
  <c r="J22" i="1"/>
  <c r="J21" i="1"/>
  <c r="J20" i="1"/>
  <c r="N20" i="1"/>
  <c r="M18" i="1"/>
  <c r="M19" i="1"/>
  <c r="M17" i="1"/>
  <c r="N25" i="1" l="1"/>
  <c r="J24" i="1"/>
  <c r="J23" i="1"/>
  <c r="K25" i="1"/>
  <c r="K24" i="1"/>
  <c r="K23" i="1"/>
  <c r="J25" i="1"/>
  <c r="N24" i="1"/>
  <c r="N23" i="1"/>
  <c r="G26" i="1"/>
  <c r="H25" i="1"/>
  <c r="H24" i="1"/>
  <c r="H23" i="1"/>
  <c r="L25" i="1"/>
  <c r="L24" i="1"/>
  <c r="L23" i="1"/>
  <c r="I25" i="1"/>
  <c r="I24" i="1"/>
  <c r="I23" i="1"/>
  <c r="M25" i="1"/>
  <c r="M24" i="1"/>
  <c r="M23" i="1"/>
  <c r="N7" i="1"/>
  <c r="N6" i="1"/>
  <c r="N5" i="1"/>
  <c r="N10" i="1"/>
  <c r="N8" i="1"/>
  <c r="N13" i="1"/>
  <c r="N9" i="1"/>
  <c r="N11" i="1"/>
  <c r="N12" i="1"/>
  <c r="N16" i="1"/>
  <c r="N15" i="1"/>
  <c r="N14" i="1"/>
  <c r="N17" i="1"/>
  <c r="N19" i="1"/>
  <c r="N18" i="1"/>
  <c r="N21" i="1"/>
  <c r="J28" i="1" l="1"/>
  <c r="M26" i="1"/>
  <c r="G29" i="1"/>
  <c r="K28" i="1"/>
  <c r="N27" i="1"/>
  <c r="J27" i="1"/>
  <c r="N26" i="1"/>
  <c r="J26" i="1"/>
  <c r="N28" i="1"/>
  <c r="M27" i="1"/>
  <c r="I27" i="1"/>
  <c r="I26" i="1"/>
  <c r="H28" i="1"/>
  <c r="L28" i="1"/>
  <c r="K27" i="1"/>
  <c r="K26" i="1"/>
  <c r="I28" i="1"/>
  <c r="H27" i="1"/>
  <c r="H26" i="1"/>
  <c r="M28" i="1"/>
  <c r="L27" i="1"/>
  <c r="L26" i="1"/>
  <c r="L31" i="1" l="1"/>
  <c r="K30" i="1"/>
  <c r="N29" i="1"/>
  <c r="J29" i="1"/>
  <c r="M31" i="1"/>
  <c r="I31" i="1"/>
  <c r="L30" i="1"/>
  <c r="H30" i="1"/>
  <c r="K29" i="1"/>
  <c r="H31" i="1"/>
  <c r="J31" i="1"/>
  <c r="I30" i="1"/>
  <c r="H29" i="1"/>
  <c r="N31" i="1"/>
  <c r="M30" i="1"/>
  <c r="L29" i="1"/>
  <c r="K31" i="1"/>
  <c r="J30" i="1"/>
  <c r="I29" i="1"/>
  <c r="G32" i="1"/>
  <c r="N30" i="1"/>
  <c r="M29" i="1"/>
  <c r="N34" i="1" l="1"/>
  <c r="J34" i="1"/>
  <c r="M33" i="1"/>
  <c r="I33" i="1"/>
  <c r="L32" i="1"/>
  <c r="H32" i="1"/>
  <c r="K34" i="1"/>
  <c r="N33" i="1"/>
  <c r="J33" i="1"/>
  <c r="M32" i="1"/>
  <c r="I32" i="1"/>
  <c r="L34" i="1"/>
  <c r="K33" i="1"/>
  <c r="J32" i="1"/>
  <c r="H34" i="1"/>
  <c r="M34" i="1"/>
  <c r="L33" i="1"/>
  <c r="K32" i="1"/>
  <c r="I34" i="1"/>
  <c r="H33" i="1"/>
  <c r="N32" i="1"/>
</calcChain>
</file>

<file path=xl/sharedStrings.xml><?xml version="1.0" encoding="utf-8"?>
<sst xmlns="http://schemas.openxmlformats.org/spreadsheetml/2006/main" count="28" uniqueCount="28">
  <si>
    <t>КОРОБКА</t>
  </si>
  <si>
    <t>размеры (мм)</t>
  </si>
  <si>
    <t>Табличка для разных плат в коробке (перекись/лимонка/соль в граммах)</t>
  </si>
  <si>
    <t>ширина</t>
  </si>
  <si>
    <t>висота плати</t>
  </si>
  <si>
    <t>ширина плати</t>
  </si>
  <si>
    <t>толщина</t>
  </si>
  <si>
    <t>высота</t>
  </si>
  <si>
    <t>толщ. платы</t>
  </si>
  <si>
    <t>рецепт (гр)</t>
  </si>
  <si>
    <t>плотн. (г/см3)</t>
  </si>
  <si>
    <t>доля по массе</t>
  </si>
  <si>
    <t>перекись 3%</t>
  </si>
  <si>
    <t>лимонка</t>
  </si>
  <si>
    <t>соль</t>
  </si>
  <si>
    <t>плотн раств</t>
  </si>
  <si>
    <t>Конкретная плата</t>
  </si>
  <si>
    <t>высота платы</t>
  </si>
  <si>
    <t>ширина платы</t>
  </si>
  <si>
    <t>объем общий</t>
  </si>
  <si>
    <t>объем платы</t>
  </si>
  <si>
    <t>объем раств</t>
  </si>
  <si>
    <t>соль (гр)</t>
  </si>
  <si>
    <t>лимонка (гр)</t>
  </si>
  <si>
    <t>перекись (гр)</t>
  </si>
  <si>
    <t>соль (см3)</t>
  </si>
  <si>
    <t>лимонка (см3)</t>
  </si>
  <si>
    <t>перекись (см3)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</si>
</sst>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sz val="10"/>
      <color rgb="FFCCCCCC"/>
      <name val="Arial"/>
    </font>
    <font>
      <sz val="10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 applyAlignment="1"/>
    <xf numFmtId="0" fontId="1" fillId="0" borderId="3" xfId="0" applyFont="1" applyBorder="1" applyAlignme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/>
    <xf numFmtId="0" fontId="2" fillId="2" borderId="7" xfId="0" applyFont="1" applyFill="1" applyBorder="1" applyAlignment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/>
    <xf numFmtId="0" fontId="2" fillId="2" borderId="10" xfId="0" applyFont="1" applyFill="1" applyBorder="1" applyAlignment="1"/>
    <xf numFmtId="1" fontId="3" fillId="0" borderId="8" xfId="0" applyNumberFormat="1" applyFont="1" applyBorder="1"/>
    <xf numFmtId="1" fontId="3" fillId="0" borderId="2" xfId="0" applyNumberFormat="1" applyFont="1" applyBorder="1"/>
    <xf numFmtId="0" fontId="2" fillId="2" borderId="5" xfId="0" applyFont="1" applyFill="1" applyBorder="1" applyAlignment="1"/>
    <xf numFmtId="1" fontId="3" fillId="0" borderId="0" xfId="0" applyNumberFormat="1" applyFont="1"/>
    <xf numFmtId="1" fontId="3" fillId="0" borderId="7" xfId="0" applyNumberFormat="1" applyFont="1" applyBorder="1"/>
    <xf numFmtId="0" fontId="2" fillId="0" borderId="8" xfId="0" applyFont="1" applyBorder="1"/>
    <xf numFmtId="0" fontId="2" fillId="0" borderId="8" xfId="0" applyFont="1" applyBorder="1" applyAlignment="1"/>
    <xf numFmtId="4" fontId="2" fillId="0" borderId="0" xfId="0" applyNumberFormat="1" applyFont="1"/>
    <xf numFmtId="1" fontId="3" fillId="0" borderId="9" xfId="0" applyNumberFormat="1" applyFont="1" applyBorder="1"/>
    <xf numFmtId="1" fontId="3" fillId="0" borderId="10" xfId="0" applyNumberFormat="1" applyFont="1" applyBorder="1"/>
    <xf numFmtId="0" fontId="2" fillId="3" borderId="0" xfId="0" applyFont="1" applyFill="1" applyAlignment="1"/>
    <xf numFmtId="9" fontId="2" fillId="0" borderId="7" xfId="0" applyNumberFormat="1" applyFont="1" applyBorder="1"/>
    <xf numFmtId="4" fontId="2" fillId="0" borderId="0" xfId="0" applyNumberFormat="1" applyFont="1" applyAlignment="1"/>
    <xf numFmtId="0" fontId="5" fillId="0" borderId="11" xfId="0" applyFont="1" applyBorder="1" applyAlignment="1"/>
    <xf numFmtId="0" fontId="5" fillId="0" borderId="9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1" xfId="0" applyFont="1" applyBorder="1" applyAlignment="1"/>
    <xf numFmtId="0" fontId="2" fillId="4" borderId="2" xfId="0" applyFont="1" applyFill="1" applyBorder="1" applyAlignment="1"/>
    <xf numFmtId="0" fontId="2" fillId="4" borderId="10" xfId="0" applyFont="1" applyFill="1" applyBorder="1" applyAlignment="1"/>
    <xf numFmtId="0" fontId="6" fillId="0" borderId="6" xfId="0" applyFont="1" applyBorder="1" applyAlignment="1"/>
    <xf numFmtId="0" fontId="6" fillId="0" borderId="7" xfId="0" applyFont="1" applyBorder="1"/>
    <xf numFmtId="0" fontId="6" fillId="0" borderId="7" xfId="0" applyFont="1" applyBorder="1" applyAlignment="1"/>
    <xf numFmtId="2" fontId="2" fillId="0" borderId="2" xfId="0" applyNumberFormat="1" applyFont="1" applyBorder="1"/>
    <xf numFmtId="2" fontId="2" fillId="0" borderId="7" xfId="0" applyNumberFormat="1" applyFont="1" applyBorder="1"/>
    <xf numFmtId="2" fontId="2" fillId="0" borderId="10" xfId="0" applyNumberFormat="1" applyFont="1" applyBorder="1"/>
    <xf numFmtId="0" fontId="2" fillId="0" borderId="15" xfId="0" applyFont="1" applyBorder="1"/>
    <xf numFmtId="0" fontId="2" fillId="0" borderId="16" xfId="0" applyFont="1" applyBorder="1" applyAlignment="1"/>
    <xf numFmtId="0" fontId="2" fillId="0" borderId="17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4" fillId="0" borderId="8" xfId="0" applyFont="1" applyBorder="1"/>
    <xf numFmtId="0" fontId="4" fillId="0" borderId="2" xfId="0" applyFont="1" applyBorder="1"/>
    <xf numFmtId="0" fontId="3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N34"/>
  <sheetViews>
    <sheetView tabSelected="1" workbookViewId="0">
      <selection activeCell="C5" sqref="C5"/>
    </sheetView>
  </sheetViews>
  <sheetFormatPr defaultColWidth="14.42578125" defaultRowHeight="15.75" customHeight="1" x14ac:dyDescent="0.2"/>
  <cols>
    <col min="4" max="4" width="15.7109375" customWidth="1"/>
    <col min="6" max="6" width="11.85546875" customWidth="1"/>
    <col min="8" max="8" width="9.85546875" customWidth="1"/>
    <col min="9" max="9" width="9" customWidth="1"/>
    <col min="10" max="10" width="10" customWidth="1"/>
    <col min="11" max="11" width="8.140625" customWidth="1"/>
    <col min="12" max="12" width="8.5703125" customWidth="1"/>
    <col min="13" max="13" width="9.140625" customWidth="1"/>
    <col min="14" max="14" width="8.7109375" customWidth="1"/>
  </cols>
  <sheetData>
    <row r="1" spans="2:14" ht="15.75" customHeight="1" x14ac:dyDescent="0.2">
      <c r="B1" s="1"/>
      <c r="C1" s="2"/>
    </row>
    <row r="2" spans="2:14" ht="15.75" customHeight="1" x14ac:dyDescent="0.2">
      <c r="B2" s="3" t="s">
        <v>0</v>
      </c>
      <c r="C2" s="4" t="s">
        <v>1</v>
      </c>
      <c r="G2" s="5" t="s">
        <v>2</v>
      </c>
      <c r="H2" s="6"/>
      <c r="I2" s="6"/>
      <c r="J2" s="6"/>
      <c r="K2" s="6"/>
      <c r="L2" s="6"/>
      <c r="M2" s="6"/>
      <c r="N2" s="7"/>
    </row>
    <row r="3" spans="2:14" ht="15.75" customHeight="1" x14ac:dyDescent="0.2">
      <c r="B3" s="8" t="s">
        <v>3</v>
      </c>
      <c r="C3" s="9">
        <v>100</v>
      </c>
      <c r="G3" s="46" t="s">
        <v>4</v>
      </c>
      <c r="H3" s="51" t="s">
        <v>5</v>
      </c>
      <c r="I3" s="52"/>
      <c r="J3" s="52"/>
      <c r="K3" s="52"/>
      <c r="L3" s="52"/>
      <c r="M3" s="52"/>
      <c r="N3" s="53"/>
    </row>
    <row r="4" spans="2:14" ht="15.75" customHeight="1" x14ac:dyDescent="0.2">
      <c r="B4" s="8" t="s">
        <v>6</v>
      </c>
      <c r="C4" s="9">
        <v>10</v>
      </c>
      <c r="G4" s="47"/>
      <c r="H4" s="10">
        <v>0</v>
      </c>
      <c r="I4" s="11">
        <f t="shared" ref="I4:N4" si="0">H4+50</f>
        <v>50</v>
      </c>
      <c r="J4" s="11">
        <f t="shared" si="0"/>
        <v>100</v>
      </c>
      <c r="K4" s="12">
        <f t="shared" si="0"/>
        <v>150</v>
      </c>
      <c r="L4" s="12">
        <f t="shared" si="0"/>
        <v>200</v>
      </c>
      <c r="M4" s="12">
        <f t="shared" si="0"/>
        <v>250</v>
      </c>
      <c r="N4" s="13">
        <f t="shared" si="0"/>
        <v>300</v>
      </c>
    </row>
    <row r="5" spans="2:14" ht="15.75" customHeight="1" x14ac:dyDescent="0.2">
      <c r="B5" s="14" t="s">
        <v>7</v>
      </c>
      <c r="C5" s="15">
        <v>100</v>
      </c>
      <c r="G5" s="48">
        <v>20</v>
      </c>
      <c r="H5" s="16">
        <f t="shared" ref="H5:N5" si="1">$G5*($C$3*$C$4-$C$6*H$4)/1000*$C$12*$E$9</f>
        <v>16.786731513105035</v>
      </c>
      <c r="I5" s="16">
        <f t="shared" si="1"/>
        <v>15.527726649622158</v>
      </c>
      <c r="J5" s="16">
        <f t="shared" si="1"/>
        <v>14.268721786139279</v>
      </c>
      <c r="K5" s="16">
        <f t="shared" si="1"/>
        <v>13.0097169226564</v>
      </c>
      <c r="L5" s="16">
        <f t="shared" si="1"/>
        <v>11.750712059173525</v>
      </c>
      <c r="M5" s="16">
        <f t="shared" si="1"/>
        <v>10.491707195690648</v>
      </c>
      <c r="N5" s="17">
        <f t="shared" si="1"/>
        <v>9.2327023322077686</v>
      </c>
    </row>
    <row r="6" spans="2:14" ht="15.75" customHeight="1" x14ac:dyDescent="0.2">
      <c r="B6" s="5" t="s">
        <v>8</v>
      </c>
      <c r="C6" s="18">
        <v>1.5</v>
      </c>
      <c r="D6" s="2"/>
      <c r="E6" s="2"/>
      <c r="G6" s="49"/>
      <c r="H6" s="19">
        <f t="shared" ref="H6:N6" si="2">$G5*($C$3*$C$4-$C$6*H$4)/1000*$C$12*$E$10</f>
        <v>5.0360194539315097</v>
      </c>
      <c r="I6" s="19">
        <f t="shared" si="2"/>
        <v>4.6583179948866471</v>
      </c>
      <c r="J6" s="19">
        <f t="shared" si="2"/>
        <v>4.2806165358417836</v>
      </c>
      <c r="K6" s="19">
        <f t="shared" si="2"/>
        <v>3.9029150767969201</v>
      </c>
      <c r="L6" s="19">
        <f t="shared" si="2"/>
        <v>3.5252136177520574</v>
      </c>
      <c r="M6" s="19">
        <f t="shared" si="2"/>
        <v>3.1475121587071939</v>
      </c>
      <c r="N6" s="20">
        <f t="shared" si="2"/>
        <v>2.7698106996623304</v>
      </c>
    </row>
    <row r="7" spans="2:14" ht="15.75" customHeight="1" x14ac:dyDescent="0.2">
      <c r="B7" s="21"/>
      <c r="C7" s="22"/>
      <c r="D7" s="2"/>
      <c r="E7" s="2"/>
      <c r="F7" s="23"/>
      <c r="G7" s="50"/>
      <c r="H7" s="24">
        <f t="shared" ref="H7:N7" si="3">$G5*($C$3*$C$4-$C$6*H$4)/1000*$C$12*$E$11</f>
        <v>0.83933657565525166</v>
      </c>
      <c r="I7" s="24">
        <f t="shared" si="3"/>
        <v>0.77638633248110789</v>
      </c>
      <c r="J7" s="24">
        <f t="shared" si="3"/>
        <v>0.71343608930696401</v>
      </c>
      <c r="K7" s="24">
        <f t="shared" si="3"/>
        <v>0.65048584613282001</v>
      </c>
      <c r="L7" s="24">
        <f t="shared" si="3"/>
        <v>0.58753560295867624</v>
      </c>
      <c r="M7" s="24">
        <f t="shared" si="3"/>
        <v>0.52458535978453236</v>
      </c>
      <c r="N7" s="25">
        <f t="shared" si="3"/>
        <v>0.46163511661038842</v>
      </c>
    </row>
    <row r="8" spans="2:14" ht="15.75" customHeight="1" x14ac:dyDescent="0.2">
      <c r="B8" s="43"/>
      <c r="C8" s="44" t="s">
        <v>9</v>
      </c>
      <c r="D8" s="44" t="s">
        <v>10</v>
      </c>
      <c r="E8" s="45" t="s">
        <v>11</v>
      </c>
      <c r="F8" s="23"/>
      <c r="G8" s="48">
        <f>G5+20</f>
        <v>40</v>
      </c>
      <c r="H8" s="16">
        <f t="shared" ref="H8:N8" si="4">$G8*($C$3*$C$4-$C$6*H$4)/1000*$C$12*$E$9</f>
        <v>33.573463026210071</v>
      </c>
      <c r="I8" s="16">
        <f t="shared" si="4"/>
        <v>31.055453299244316</v>
      </c>
      <c r="J8" s="16">
        <f t="shared" si="4"/>
        <v>28.537443572278558</v>
      </c>
      <c r="K8" s="16">
        <f t="shared" si="4"/>
        <v>26.0194338453128</v>
      </c>
      <c r="L8" s="16">
        <f t="shared" si="4"/>
        <v>23.50142411834705</v>
      </c>
      <c r="M8" s="16">
        <f t="shared" si="4"/>
        <v>20.983414391381295</v>
      </c>
      <c r="N8" s="17">
        <f t="shared" si="4"/>
        <v>18.465404664415537</v>
      </c>
    </row>
    <row r="9" spans="2:14" ht="15.75" customHeight="1" x14ac:dyDescent="0.2">
      <c r="B9" s="8" t="s">
        <v>12</v>
      </c>
      <c r="C9" s="26">
        <v>100</v>
      </c>
      <c r="D9" s="2">
        <v>1.012</v>
      </c>
      <c r="E9" s="27">
        <f>C9/(C9+C10+C11)</f>
        <v>0.7407407407407407</v>
      </c>
      <c r="F9" s="28"/>
      <c r="G9" s="49"/>
      <c r="H9" s="19">
        <f t="shared" ref="H9:N9" si="5">$G8*($C$3*$C$4-$C$6*H$4)/1000*$C$12*$E$10</f>
        <v>10.072038907863019</v>
      </c>
      <c r="I9" s="19">
        <f t="shared" si="5"/>
        <v>9.3166359897732942</v>
      </c>
      <c r="J9" s="19">
        <f t="shared" si="5"/>
        <v>8.5612330716835672</v>
      </c>
      <c r="K9" s="19">
        <f t="shared" si="5"/>
        <v>7.8058301535938401</v>
      </c>
      <c r="L9" s="19">
        <f t="shared" si="5"/>
        <v>7.0504272355041149</v>
      </c>
      <c r="M9" s="19">
        <f t="shared" si="5"/>
        <v>6.2950243174143878</v>
      </c>
      <c r="N9" s="20">
        <f t="shared" si="5"/>
        <v>5.5396213993246608</v>
      </c>
    </row>
    <row r="10" spans="2:14" ht="15.75" customHeight="1" x14ac:dyDescent="0.2">
      <c r="B10" s="8" t="s">
        <v>13</v>
      </c>
      <c r="C10" s="26">
        <v>30</v>
      </c>
      <c r="D10" s="2">
        <v>1.665</v>
      </c>
      <c r="E10" s="27">
        <f>C10/(C9+C10+C11)</f>
        <v>0.22222222222222221</v>
      </c>
      <c r="G10" s="50"/>
      <c r="H10" s="24">
        <f t="shared" ref="H10:N10" si="6">$G8*($C$3*$C$4-$C$6*H$4)/1000*$C$12*$E$11</f>
        <v>1.6786731513105033</v>
      </c>
      <c r="I10" s="24">
        <f t="shared" si="6"/>
        <v>1.5527726649622158</v>
      </c>
      <c r="J10" s="24">
        <f t="shared" si="6"/>
        <v>1.426872178613928</v>
      </c>
      <c r="K10" s="24">
        <f t="shared" si="6"/>
        <v>1.30097169226564</v>
      </c>
      <c r="L10" s="24">
        <f t="shared" si="6"/>
        <v>1.1750712059173525</v>
      </c>
      <c r="M10" s="24">
        <f t="shared" si="6"/>
        <v>1.0491707195690647</v>
      </c>
      <c r="N10" s="25">
        <f t="shared" si="6"/>
        <v>0.92327023322077684</v>
      </c>
    </row>
    <row r="11" spans="2:14" ht="15.75" customHeight="1" x14ac:dyDescent="0.2">
      <c r="B11" s="8" t="s">
        <v>14</v>
      </c>
      <c r="C11" s="26">
        <v>5</v>
      </c>
      <c r="D11" s="2">
        <v>2.165</v>
      </c>
      <c r="E11" s="27">
        <f>C11/(C9+C10+C11)</f>
        <v>3.7037037037037035E-2</v>
      </c>
      <c r="G11" s="48">
        <f>G8+20</f>
        <v>60</v>
      </c>
      <c r="H11" s="16">
        <f t="shared" ref="H11:N11" si="7">$G11*($C$3*$C$4-$C$6*H$4)/1000*$C$12*$E$9</f>
        <v>50.360194539315103</v>
      </c>
      <c r="I11" s="16">
        <f t="shared" si="7"/>
        <v>46.583179948866466</v>
      </c>
      <c r="J11" s="16">
        <f t="shared" si="7"/>
        <v>42.806165358417836</v>
      </c>
      <c r="K11" s="16">
        <f t="shared" si="7"/>
        <v>39.029150767969206</v>
      </c>
      <c r="L11" s="16">
        <f t="shared" si="7"/>
        <v>35.252136177520569</v>
      </c>
      <c r="M11" s="16">
        <f t="shared" si="7"/>
        <v>31.475121587071939</v>
      </c>
      <c r="N11" s="17">
        <f t="shared" si="7"/>
        <v>27.698106996623309</v>
      </c>
    </row>
    <row r="12" spans="2:14" ht="15.75" customHeight="1" x14ac:dyDescent="0.2">
      <c r="B12" s="29" t="s">
        <v>15</v>
      </c>
      <c r="C12" s="30">
        <f>(C9+C10+C11)/(C9/D9+C10/D10+C11/D11)</f>
        <v>1.1331043771345899</v>
      </c>
      <c r="D12" s="31"/>
      <c r="E12" s="32"/>
      <c r="G12" s="49"/>
      <c r="H12" s="19">
        <f t="shared" ref="H12:N12" si="8">$G11*($C$3*$C$4-$C$6*H$4)/1000*$C$12*$E$10</f>
        <v>15.108058361794532</v>
      </c>
      <c r="I12" s="19">
        <f t="shared" si="8"/>
        <v>13.97495398465994</v>
      </c>
      <c r="J12" s="19">
        <f t="shared" si="8"/>
        <v>12.841849607525351</v>
      </c>
      <c r="K12" s="19">
        <f t="shared" si="8"/>
        <v>11.708745230390763</v>
      </c>
      <c r="L12" s="19">
        <f t="shared" si="8"/>
        <v>10.575640853256171</v>
      </c>
      <c r="M12" s="19">
        <f t="shared" si="8"/>
        <v>9.4425364761215818</v>
      </c>
      <c r="N12" s="20">
        <f t="shared" si="8"/>
        <v>8.3094320989869921</v>
      </c>
    </row>
    <row r="13" spans="2:14" ht="15.75" customHeight="1" x14ac:dyDescent="0.2">
      <c r="G13" s="50"/>
      <c r="H13" s="24">
        <f t="shared" ref="H13:N13" si="9">$G11*($C$3*$C$4-$C$6*H$4)/1000*$C$12*$E$11</f>
        <v>2.5180097269657553</v>
      </c>
      <c r="I13" s="24">
        <f t="shared" si="9"/>
        <v>2.3291589974433236</v>
      </c>
      <c r="J13" s="24">
        <f t="shared" si="9"/>
        <v>2.1403082679208918</v>
      </c>
      <c r="K13" s="24">
        <f t="shared" si="9"/>
        <v>1.9514575383984603</v>
      </c>
      <c r="L13" s="24">
        <f t="shared" si="9"/>
        <v>1.7626068088760285</v>
      </c>
      <c r="M13" s="24">
        <f t="shared" si="9"/>
        <v>1.573756079353597</v>
      </c>
      <c r="N13" s="25">
        <f t="shared" si="9"/>
        <v>1.3849053498311654</v>
      </c>
    </row>
    <row r="14" spans="2:14" ht="15.75" customHeight="1" x14ac:dyDescent="0.2">
      <c r="G14" s="48">
        <f>G11+20</f>
        <v>80</v>
      </c>
      <c r="H14" s="16">
        <f t="shared" ref="H14:N14" si="10">$G14*($C$3*$C$4-$C$6*H$4)/1000*$C$12*$E$9</f>
        <v>67.146926052420142</v>
      </c>
      <c r="I14" s="16">
        <f t="shared" si="10"/>
        <v>62.110906598488633</v>
      </c>
      <c r="J14" s="16">
        <f t="shared" si="10"/>
        <v>57.074887144557117</v>
      </c>
      <c r="K14" s="16">
        <f t="shared" si="10"/>
        <v>52.038867690625601</v>
      </c>
      <c r="L14" s="16">
        <f t="shared" si="10"/>
        <v>47.002848236694099</v>
      </c>
      <c r="M14" s="16">
        <f t="shared" si="10"/>
        <v>41.96682878276259</v>
      </c>
      <c r="N14" s="17">
        <f t="shared" si="10"/>
        <v>36.930809328831074</v>
      </c>
    </row>
    <row r="15" spans="2:14" ht="15.75" customHeight="1" x14ac:dyDescent="0.2">
      <c r="G15" s="49"/>
      <c r="H15" s="19">
        <f t="shared" ref="H15:N15" si="11">$G14*($C$3*$C$4-$C$6*H$4)/1000*$C$12*$E$10</f>
        <v>20.144077815726039</v>
      </c>
      <c r="I15" s="19">
        <f t="shared" si="11"/>
        <v>18.633271979546588</v>
      </c>
      <c r="J15" s="19">
        <f t="shared" si="11"/>
        <v>17.122466143367134</v>
      </c>
      <c r="K15" s="19">
        <f t="shared" si="11"/>
        <v>15.61166030718768</v>
      </c>
      <c r="L15" s="19">
        <f t="shared" si="11"/>
        <v>14.10085447100823</v>
      </c>
      <c r="M15" s="19">
        <f t="shared" si="11"/>
        <v>12.590048634828776</v>
      </c>
      <c r="N15" s="20">
        <f t="shared" si="11"/>
        <v>11.079242798649322</v>
      </c>
    </row>
    <row r="16" spans="2:14" ht="15.75" customHeight="1" x14ac:dyDescent="0.2">
      <c r="B16" s="3" t="s">
        <v>16</v>
      </c>
      <c r="C16" s="33"/>
      <c r="G16" s="50"/>
      <c r="H16" s="24">
        <f t="shared" ref="H16:N16" si="12">$G14*($C$3*$C$4-$C$6*H$4)/1000*$C$12*$E$11</f>
        <v>3.3573463026210066</v>
      </c>
      <c r="I16" s="24">
        <f t="shared" si="12"/>
        <v>3.1055453299244316</v>
      </c>
      <c r="J16" s="24">
        <f t="shared" si="12"/>
        <v>2.853744357227856</v>
      </c>
      <c r="K16" s="24">
        <f t="shared" si="12"/>
        <v>2.60194338453128</v>
      </c>
      <c r="L16" s="24">
        <f t="shared" si="12"/>
        <v>2.350142411834705</v>
      </c>
      <c r="M16" s="24">
        <f t="shared" si="12"/>
        <v>2.0983414391381294</v>
      </c>
      <c r="N16" s="25">
        <f t="shared" si="12"/>
        <v>1.8465404664415537</v>
      </c>
    </row>
    <row r="17" spans="2:14" ht="15.75" customHeight="1" x14ac:dyDescent="0.2">
      <c r="B17" s="34" t="s">
        <v>17</v>
      </c>
      <c r="C17" s="35">
        <v>50</v>
      </c>
      <c r="G17" s="48">
        <f>G14+20</f>
        <v>100</v>
      </c>
      <c r="H17" s="16">
        <f t="shared" ref="H17:N17" si="13">$G17*($C$3*$C$4-$C$6*H$4)/1000*$C$12*$E$9</f>
        <v>83.933657565525181</v>
      </c>
      <c r="I17" s="16">
        <f t="shared" si="13"/>
        <v>77.638633248110779</v>
      </c>
      <c r="J17" s="16">
        <f t="shared" si="13"/>
        <v>71.343608930696405</v>
      </c>
      <c r="K17" s="16">
        <f t="shared" si="13"/>
        <v>65.048584613282003</v>
      </c>
      <c r="L17" s="16">
        <f t="shared" si="13"/>
        <v>58.753560295867622</v>
      </c>
      <c r="M17" s="16">
        <f t="shared" si="13"/>
        <v>52.458535978453234</v>
      </c>
      <c r="N17" s="17">
        <f t="shared" si="13"/>
        <v>46.163511661038847</v>
      </c>
    </row>
    <row r="18" spans="2:14" ht="15.75" customHeight="1" x14ac:dyDescent="0.2">
      <c r="B18" s="14" t="s">
        <v>18</v>
      </c>
      <c r="C18" s="36">
        <v>40</v>
      </c>
      <c r="G18" s="49"/>
      <c r="H18" s="19">
        <f t="shared" ref="H18:N18" si="14">$G17*($C$3*$C$4-$C$6*H$4)/1000*$C$12*$E$10</f>
        <v>25.180097269657551</v>
      </c>
      <c r="I18" s="19">
        <f t="shared" si="14"/>
        <v>23.291589974433236</v>
      </c>
      <c r="J18" s="19">
        <f t="shared" si="14"/>
        <v>21.403082679208921</v>
      </c>
      <c r="K18" s="19">
        <f t="shared" si="14"/>
        <v>19.514575383984603</v>
      </c>
      <c r="L18" s="19">
        <f t="shared" si="14"/>
        <v>17.626068088760288</v>
      </c>
      <c r="M18" s="19">
        <f t="shared" si="14"/>
        <v>15.73756079353597</v>
      </c>
      <c r="N18" s="20">
        <f t="shared" si="14"/>
        <v>13.849053498311653</v>
      </c>
    </row>
    <row r="19" spans="2:14" ht="15.75" customHeight="1" x14ac:dyDescent="0.2">
      <c r="B19" s="37" t="s">
        <v>19</v>
      </c>
      <c r="C19" s="38">
        <f>C3*C4*(C17+0)/1000</f>
        <v>50</v>
      </c>
      <c r="G19" s="50"/>
      <c r="H19" s="24">
        <f t="shared" ref="H19:N19" si="15">$G17*($C$3*$C$4-$C$6*H$4)/1000*$C$12*$E$11</f>
        <v>4.1966828782762589</v>
      </c>
      <c r="I19" s="24">
        <f t="shared" si="15"/>
        <v>3.8819316624055391</v>
      </c>
      <c r="J19" s="24">
        <f t="shared" si="15"/>
        <v>3.5671804465348202</v>
      </c>
      <c r="K19" s="24">
        <f t="shared" si="15"/>
        <v>3.2524292306641005</v>
      </c>
      <c r="L19" s="24">
        <f t="shared" si="15"/>
        <v>2.9376780147933812</v>
      </c>
      <c r="M19" s="24">
        <f t="shared" si="15"/>
        <v>2.6229267989226615</v>
      </c>
      <c r="N19" s="25">
        <f t="shared" si="15"/>
        <v>2.3081755830519421</v>
      </c>
    </row>
    <row r="20" spans="2:14" ht="15.75" customHeight="1" x14ac:dyDescent="0.2">
      <c r="B20" s="37" t="s">
        <v>20</v>
      </c>
      <c r="C20" s="38">
        <f>C17*C18*C6/1000</f>
        <v>3</v>
      </c>
      <c r="G20" s="48">
        <f>G17+20</f>
        <v>120</v>
      </c>
      <c r="H20" s="16">
        <f t="shared" ref="H20:N20" si="16">$G20*($C$3*$C$4-$C$6*H$4)/1000*$C$12*$E$9</f>
        <v>100.72038907863021</v>
      </c>
      <c r="I20" s="16">
        <f t="shared" si="16"/>
        <v>93.166359897732931</v>
      </c>
      <c r="J20" s="16">
        <f t="shared" si="16"/>
        <v>85.612330716835672</v>
      </c>
      <c r="K20" s="16">
        <f t="shared" si="16"/>
        <v>78.058301535938412</v>
      </c>
      <c r="L20" s="16">
        <f t="shared" si="16"/>
        <v>70.504272355041138</v>
      </c>
      <c r="M20" s="16">
        <f t="shared" si="16"/>
        <v>62.950243174143878</v>
      </c>
      <c r="N20" s="17">
        <f t="shared" si="16"/>
        <v>55.396213993246619</v>
      </c>
    </row>
    <row r="21" spans="2:14" ht="15.75" customHeight="1" x14ac:dyDescent="0.2">
      <c r="B21" s="37" t="s">
        <v>21</v>
      </c>
      <c r="C21" s="39">
        <f>C19-C20</f>
        <v>47</v>
      </c>
      <c r="G21" s="49"/>
      <c r="H21" s="19">
        <f t="shared" ref="H21:N21" si="17">$G20*($C$3*$C$4-$C$6*H$4)/1000*$C$12*$E$10</f>
        <v>30.216116723589064</v>
      </c>
      <c r="I21" s="19">
        <f t="shared" si="17"/>
        <v>27.949907969319881</v>
      </c>
      <c r="J21" s="19">
        <f t="shared" si="17"/>
        <v>25.683699215050702</v>
      </c>
      <c r="K21" s="19">
        <f t="shared" si="17"/>
        <v>23.417490460781526</v>
      </c>
      <c r="L21" s="19">
        <f t="shared" si="17"/>
        <v>21.151281706512343</v>
      </c>
      <c r="M21" s="19">
        <f t="shared" si="17"/>
        <v>18.885072952243164</v>
      </c>
      <c r="N21" s="20">
        <f t="shared" si="17"/>
        <v>16.618864197973984</v>
      </c>
    </row>
    <row r="22" spans="2:14" ht="15.75" customHeight="1" x14ac:dyDescent="0.2">
      <c r="B22" s="34" t="s">
        <v>22</v>
      </c>
      <c r="C22" s="40">
        <f>C12*C21*E11</f>
        <v>1.9724409527898417</v>
      </c>
      <c r="G22" s="50"/>
      <c r="H22" s="24">
        <f t="shared" ref="H22:N22" si="18">$G20*($C$3*$C$4-$C$6*H$4)/1000*$C$12*$E$11</f>
        <v>5.0360194539315106</v>
      </c>
      <c r="I22" s="24">
        <f t="shared" si="18"/>
        <v>4.6583179948866471</v>
      </c>
      <c r="J22" s="24">
        <f t="shared" si="18"/>
        <v>4.2806165358417836</v>
      </c>
      <c r="K22" s="24">
        <f t="shared" si="18"/>
        <v>3.9029150767969205</v>
      </c>
      <c r="L22" s="24">
        <f t="shared" si="18"/>
        <v>3.525213617752057</v>
      </c>
      <c r="M22" s="24">
        <f t="shared" si="18"/>
        <v>3.1475121587071939</v>
      </c>
      <c r="N22" s="25">
        <f t="shared" si="18"/>
        <v>2.7698106996623308</v>
      </c>
    </row>
    <row r="23" spans="2:14" ht="15.75" customHeight="1" x14ac:dyDescent="0.2">
      <c r="B23" s="8" t="s">
        <v>23</v>
      </c>
      <c r="C23" s="41">
        <f>C12*C21*E10</f>
        <v>11.834645716739049</v>
      </c>
      <c r="G23" s="54">
        <f>G20+20</f>
        <v>140</v>
      </c>
      <c r="H23" s="19">
        <f t="shared" ref="H23:N23" si="19">$G23*($C$3*$C$4-$C$6*H$4)/1000*$C$12*$E$9</f>
        <v>117.50712059173524</v>
      </c>
      <c r="I23" s="19">
        <f t="shared" si="19"/>
        <v>108.69408654735508</v>
      </c>
      <c r="J23" s="19">
        <f t="shared" si="19"/>
        <v>99.881052502974953</v>
      </c>
      <c r="K23" s="16">
        <f t="shared" si="19"/>
        <v>91.068018458594807</v>
      </c>
      <c r="L23" s="16">
        <f t="shared" si="19"/>
        <v>82.254984414214675</v>
      </c>
      <c r="M23" s="16">
        <f t="shared" si="19"/>
        <v>73.44195036983453</v>
      </c>
      <c r="N23" s="17">
        <f t="shared" si="19"/>
        <v>64.628916325454384</v>
      </c>
    </row>
    <row r="24" spans="2:14" ht="15.75" customHeight="1" x14ac:dyDescent="0.2">
      <c r="B24" s="8" t="s">
        <v>24</v>
      </c>
      <c r="C24" s="41">
        <f>C12*C21*E9</f>
        <v>39.448819055796832</v>
      </c>
      <c r="G24" s="49"/>
      <c r="H24" s="19">
        <f t="shared" ref="H24:N24" si="20">$G23*($C$3*$C$4-$C$6*H$4)/1000*$C$12*$E$10</f>
        <v>35.252136177520576</v>
      </c>
      <c r="I24" s="19">
        <f t="shared" si="20"/>
        <v>32.608225964206525</v>
      </c>
      <c r="J24" s="19">
        <f t="shared" si="20"/>
        <v>29.964315750892485</v>
      </c>
      <c r="K24" s="19">
        <f t="shared" si="20"/>
        <v>27.320405537578441</v>
      </c>
      <c r="L24" s="19">
        <f t="shared" si="20"/>
        <v>24.676495324264401</v>
      </c>
      <c r="M24" s="19">
        <f t="shared" si="20"/>
        <v>22.032585110950357</v>
      </c>
      <c r="N24" s="20">
        <f t="shared" si="20"/>
        <v>19.388674897636314</v>
      </c>
    </row>
    <row r="25" spans="2:14" ht="15.75" customHeight="1" x14ac:dyDescent="0.2">
      <c r="B25" s="34" t="s">
        <v>25</v>
      </c>
      <c r="C25" s="40">
        <f>C22/D11</f>
        <v>0.91105817680824097</v>
      </c>
      <c r="G25" s="50"/>
      <c r="H25" s="24">
        <f t="shared" ref="H25:N25" si="21">$G23*($C$3*$C$4-$C$6*H$4)/1000*$C$12*$E$11</f>
        <v>5.8753560295867624</v>
      </c>
      <c r="I25" s="24">
        <f t="shared" si="21"/>
        <v>5.4347043273677542</v>
      </c>
      <c r="J25" s="24">
        <f t="shared" si="21"/>
        <v>4.9940526251487478</v>
      </c>
      <c r="K25" s="24">
        <f t="shared" si="21"/>
        <v>4.5534009229297405</v>
      </c>
      <c r="L25" s="24">
        <f t="shared" si="21"/>
        <v>4.1127492207107332</v>
      </c>
      <c r="M25" s="24">
        <f t="shared" si="21"/>
        <v>3.6720975184917264</v>
      </c>
      <c r="N25" s="25">
        <f t="shared" si="21"/>
        <v>3.2314458162727191</v>
      </c>
    </row>
    <row r="26" spans="2:14" ht="15.75" customHeight="1" x14ac:dyDescent="0.2">
      <c r="B26" s="8" t="s">
        <v>26</v>
      </c>
      <c r="C26" s="41">
        <f>C23/D10</f>
        <v>7.1078953253687978</v>
      </c>
      <c r="G26" s="48">
        <f>G23+20</f>
        <v>160</v>
      </c>
      <c r="H26" s="16">
        <f t="shared" ref="H26:N26" si="22">$G26*($C$3*$C$4-$C$6*H$4)/1000*$C$12*$E$9</f>
        <v>134.29385210484028</v>
      </c>
      <c r="I26" s="16">
        <f t="shared" si="22"/>
        <v>124.22181319697727</v>
      </c>
      <c r="J26" s="16">
        <f t="shared" si="22"/>
        <v>114.14977428911423</v>
      </c>
      <c r="K26" s="16">
        <f t="shared" si="22"/>
        <v>104.0777353812512</v>
      </c>
      <c r="L26" s="16">
        <f t="shared" si="22"/>
        <v>94.005696473388198</v>
      </c>
      <c r="M26" s="16">
        <f t="shared" si="22"/>
        <v>83.933657565525181</v>
      </c>
      <c r="N26" s="17">
        <f t="shared" si="22"/>
        <v>73.861618657662149</v>
      </c>
    </row>
    <row r="27" spans="2:14" ht="15.75" customHeight="1" x14ac:dyDescent="0.2">
      <c r="B27" s="14" t="s">
        <v>27</v>
      </c>
      <c r="C27" s="42">
        <f>C24/D9</f>
        <v>38.981046497822959</v>
      </c>
      <c r="G27" s="49"/>
      <c r="H27" s="19">
        <f t="shared" ref="H27:N27" si="23">$G26*($C$3*$C$4-$C$6*H$4)/1000*$C$12*$E$10</f>
        <v>40.288155631452078</v>
      </c>
      <c r="I27" s="19">
        <f t="shared" si="23"/>
        <v>37.266543959093177</v>
      </c>
      <c r="J27" s="19">
        <f t="shared" si="23"/>
        <v>34.244932286734269</v>
      </c>
      <c r="K27" s="19">
        <f t="shared" si="23"/>
        <v>31.223320614375361</v>
      </c>
      <c r="L27" s="19">
        <f t="shared" si="23"/>
        <v>28.20170894201646</v>
      </c>
      <c r="M27" s="19">
        <f t="shared" si="23"/>
        <v>25.180097269657551</v>
      </c>
      <c r="N27" s="20">
        <f t="shared" si="23"/>
        <v>22.158485597298643</v>
      </c>
    </row>
    <row r="28" spans="2:14" ht="15.75" customHeight="1" x14ac:dyDescent="0.2">
      <c r="G28" s="50"/>
      <c r="H28" s="24">
        <f t="shared" ref="H28:N28" si="24">$G26*($C$3*$C$4-$C$6*H$4)/1000*$C$12*$E$11</f>
        <v>6.7146926052420133</v>
      </c>
      <c r="I28" s="24">
        <f t="shared" si="24"/>
        <v>6.2110906598488631</v>
      </c>
      <c r="J28" s="24">
        <f t="shared" si="24"/>
        <v>5.707488714455712</v>
      </c>
      <c r="K28" s="24">
        <f t="shared" si="24"/>
        <v>5.2038867690625601</v>
      </c>
      <c r="L28" s="24">
        <f t="shared" si="24"/>
        <v>4.7002848236694099</v>
      </c>
      <c r="M28" s="24">
        <f t="shared" si="24"/>
        <v>4.1966828782762589</v>
      </c>
      <c r="N28" s="25">
        <f t="shared" si="24"/>
        <v>3.6930809328831073</v>
      </c>
    </row>
    <row r="29" spans="2:14" ht="15.75" customHeight="1" x14ac:dyDescent="0.2">
      <c r="G29" s="48">
        <f>G26+20</f>
        <v>180</v>
      </c>
      <c r="H29" s="16">
        <f t="shared" ref="H29:N29" si="25">$G29*($C$3*$C$4-$C$6*H$4)/1000*$C$12*$E$9</f>
        <v>151.08058361794531</v>
      </c>
      <c r="I29" s="16">
        <f t="shared" si="25"/>
        <v>139.74953984659942</v>
      </c>
      <c r="J29" s="16">
        <f t="shared" si="25"/>
        <v>128.41849607525353</v>
      </c>
      <c r="K29" s="16">
        <f t="shared" si="25"/>
        <v>117.08745230390763</v>
      </c>
      <c r="L29" s="16">
        <f t="shared" si="25"/>
        <v>105.75640853256172</v>
      </c>
      <c r="M29" s="16">
        <f t="shared" si="25"/>
        <v>94.425364761215818</v>
      </c>
      <c r="N29" s="17">
        <f t="shared" si="25"/>
        <v>83.094320989869914</v>
      </c>
    </row>
    <row r="30" spans="2:14" ht="15.75" customHeight="1" x14ac:dyDescent="0.2">
      <c r="G30" s="49"/>
      <c r="H30" s="19">
        <f t="shared" ref="H30:N30" si="26">$G29*($C$3*$C$4-$C$6*H$4)/1000*$C$12*$E$10</f>
        <v>45.324175085383594</v>
      </c>
      <c r="I30" s="19">
        <f t="shared" si="26"/>
        <v>41.924861953979821</v>
      </c>
      <c r="J30" s="19">
        <f t="shared" si="26"/>
        <v>38.525548822576056</v>
      </c>
      <c r="K30" s="19">
        <f t="shared" si="26"/>
        <v>35.126235691172283</v>
      </c>
      <c r="L30" s="19">
        <f t="shared" si="26"/>
        <v>31.726922559768518</v>
      </c>
      <c r="M30" s="19">
        <f t="shared" si="26"/>
        <v>28.327609428364745</v>
      </c>
      <c r="N30" s="20">
        <f t="shared" si="26"/>
        <v>24.928296296960976</v>
      </c>
    </row>
    <row r="31" spans="2:14" ht="15.75" customHeight="1" x14ac:dyDescent="0.2">
      <c r="G31" s="50"/>
      <c r="H31" s="24">
        <f t="shared" ref="H31:N31" si="27">$G29*($C$3*$C$4-$C$6*H$4)/1000*$C$12*$E$11</f>
        <v>7.5540291808972659</v>
      </c>
      <c r="I31" s="24">
        <f t="shared" si="27"/>
        <v>6.9874769923299711</v>
      </c>
      <c r="J31" s="24">
        <f t="shared" si="27"/>
        <v>6.4209248037626763</v>
      </c>
      <c r="K31" s="24">
        <f t="shared" si="27"/>
        <v>5.8543726151953814</v>
      </c>
      <c r="L31" s="24">
        <f t="shared" si="27"/>
        <v>5.2878204266280857</v>
      </c>
      <c r="M31" s="24">
        <f t="shared" si="27"/>
        <v>4.7212682380607909</v>
      </c>
      <c r="N31" s="25">
        <f t="shared" si="27"/>
        <v>4.154716049493496</v>
      </c>
    </row>
    <row r="32" spans="2:14" ht="15.75" customHeight="1" x14ac:dyDescent="0.2">
      <c r="G32" s="48">
        <f>G29+20</f>
        <v>200</v>
      </c>
      <c r="H32" s="16">
        <f t="shared" ref="H32:N32" si="28">$G32*($C$3*$C$4-$C$6*H$4)/1000*$C$12*$E$9</f>
        <v>167.86731513105036</v>
      </c>
      <c r="I32" s="16">
        <f t="shared" si="28"/>
        <v>155.27726649622156</v>
      </c>
      <c r="J32" s="16">
        <f t="shared" si="28"/>
        <v>142.68721786139281</v>
      </c>
      <c r="K32" s="16">
        <f t="shared" si="28"/>
        <v>130.09716922656401</v>
      </c>
      <c r="L32" s="16">
        <f t="shared" si="28"/>
        <v>117.50712059173524</v>
      </c>
      <c r="M32" s="16">
        <f t="shared" si="28"/>
        <v>104.91707195690647</v>
      </c>
      <c r="N32" s="17">
        <f t="shared" si="28"/>
        <v>92.327023322077693</v>
      </c>
    </row>
    <row r="33" spans="7:14" ht="15.75" customHeight="1" x14ac:dyDescent="0.2">
      <c r="G33" s="49"/>
      <c r="H33" s="19">
        <f t="shared" ref="H33:N33" si="29">$G32*($C$3*$C$4-$C$6*H$4)/1000*$C$12*$E$10</f>
        <v>50.360194539315103</v>
      </c>
      <c r="I33" s="19">
        <f t="shared" si="29"/>
        <v>46.583179948866473</v>
      </c>
      <c r="J33" s="19">
        <f t="shared" si="29"/>
        <v>42.806165358417843</v>
      </c>
      <c r="K33" s="19">
        <f t="shared" si="29"/>
        <v>39.029150767969206</v>
      </c>
      <c r="L33" s="19">
        <f t="shared" si="29"/>
        <v>35.252136177520576</v>
      </c>
      <c r="M33" s="19">
        <f t="shared" si="29"/>
        <v>31.475121587071939</v>
      </c>
      <c r="N33" s="20">
        <f t="shared" si="29"/>
        <v>27.698106996623306</v>
      </c>
    </row>
    <row r="34" spans="7:14" ht="15.75" customHeight="1" x14ac:dyDescent="0.2">
      <c r="G34" s="50"/>
      <c r="H34" s="24">
        <f t="shared" ref="H34:N34" si="30">$G32*($C$3*$C$4-$C$6*H$4)/1000*$C$12*$E$11</f>
        <v>8.3933657565525177</v>
      </c>
      <c r="I34" s="24">
        <f t="shared" si="30"/>
        <v>7.7638633248110782</v>
      </c>
      <c r="J34" s="24">
        <f t="shared" si="30"/>
        <v>7.1343608930696405</v>
      </c>
      <c r="K34" s="24">
        <f t="shared" si="30"/>
        <v>6.504858461328201</v>
      </c>
      <c r="L34" s="24">
        <f t="shared" si="30"/>
        <v>5.8753560295867624</v>
      </c>
      <c r="M34" s="24">
        <f t="shared" si="30"/>
        <v>5.2458535978453229</v>
      </c>
      <c r="N34" s="25">
        <f t="shared" si="30"/>
        <v>4.6163511661038843</v>
      </c>
    </row>
  </sheetData>
  <mergeCells count="12">
    <mergeCell ref="G14:G16"/>
    <mergeCell ref="G17:G19"/>
    <mergeCell ref="G26:G28"/>
    <mergeCell ref="G29:G31"/>
    <mergeCell ref="G32:G34"/>
    <mergeCell ref="G20:G22"/>
    <mergeCell ref="G23:G25"/>
    <mergeCell ref="G3:G4"/>
    <mergeCell ref="G5:G7"/>
    <mergeCell ref="G8:G10"/>
    <mergeCell ref="G11:G13"/>
    <mergeCell ref="H3:N3"/>
  </mergeCells>
  <printOptions horizontalCentered="1"/>
  <pageMargins left="0.19685039370078738" right="0.19685039370078738" top="0.19685039370078738" bottom="0.19685039370078738" header="0" footer="0"/>
  <pageSetup pageOrder="overThenDown" orientation="portrait" r:id="rId1"/>
  <headerFooter>
    <oddHeader>&amp;CВисоту округлювати в бiльшу сторону</oddHeader>
    <oddFooter>&amp;CШирину округлювати в меньшу сторону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лимонки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</cp:lastModifiedBy>
  <dcterms:modified xsi:type="dcterms:W3CDTF">2024-01-31T14:22:18Z</dcterms:modified>
</cp:coreProperties>
</file>