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" yWindow="252" windowWidth="16452" windowHeight="7056"/>
  </bookViews>
  <sheets>
    <sheet name="Реальные измерения" sheetId="11" r:id="rId1"/>
  </sheets>
  <calcPr calcId="145621"/>
</workbook>
</file>

<file path=xl/calcChain.xml><?xml version="1.0" encoding="utf-8"?>
<calcChain xmlns="http://schemas.openxmlformats.org/spreadsheetml/2006/main">
  <c r="AD50" i="11" l="1"/>
  <c r="AE50" i="11"/>
  <c r="AD51" i="11"/>
  <c r="AE51" i="11"/>
  <c r="AD66" i="11"/>
  <c r="AE66" i="11"/>
  <c r="R2" i="11" l="1"/>
  <c r="C2" i="11"/>
  <c r="H2" i="11"/>
  <c r="H10" i="11"/>
  <c r="N4" i="11"/>
  <c r="N15" i="11"/>
  <c r="V15" i="11"/>
  <c r="R14" i="11"/>
  <c r="N59" i="11" l="1"/>
  <c r="N60" i="11"/>
  <c r="N61" i="11"/>
  <c r="N64" i="11"/>
  <c r="N65" i="11"/>
  <c r="H56" i="11"/>
  <c r="H57" i="11"/>
  <c r="H58" i="11"/>
  <c r="H64" i="11"/>
  <c r="B65" i="11"/>
  <c r="I65" i="11" s="1"/>
  <c r="B64" i="11"/>
  <c r="B63" i="11"/>
  <c r="H63" i="11" s="1"/>
  <c r="B62" i="11"/>
  <c r="H62" i="11" s="1"/>
  <c r="B61" i="11"/>
  <c r="H61" i="11" s="1"/>
  <c r="B60" i="11"/>
  <c r="H60" i="11" s="1"/>
  <c r="B59" i="11"/>
  <c r="H59" i="11" s="1"/>
  <c r="B58" i="11"/>
  <c r="I58" i="11" s="1"/>
  <c r="B57" i="11"/>
  <c r="I57" i="11" s="1"/>
  <c r="B56" i="11"/>
  <c r="I56" i="11" s="1"/>
  <c r="B55" i="11"/>
  <c r="H55" i="11" s="1"/>
  <c r="B54" i="11"/>
  <c r="H54" i="11" s="1"/>
  <c r="B53" i="11"/>
  <c r="I53" i="11" s="1"/>
  <c r="B49" i="11"/>
  <c r="H49" i="11" s="1"/>
  <c r="B48" i="11"/>
  <c r="H48" i="11" s="1"/>
  <c r="B47" i="11"/>
  <c r="I47" i="11" s="1"/>
  <c r="B46" i="11"/>
  <c r="H46" i="11" s="1"/>
  <c r="B45" i="11"/>
  <c r="B44" i="11"/>
  <c r="B43" i="11"/>
  <c r="I43" i="11" s="1"/>
  <c r="B42" i="11"/>
  <c r="H42" i="11" s="1"/>
  <c r="H44" i="11"/>
  <c r="H45" i="11"/>
  <c r="H47" i="11"/>
  <c r="B41" i="11"/>
  <c r="H41" i="11" s="1"/>
  <c r="B40" i="11"/>
  <c r="I40" i="11" s="1"/>
  <c r="B39" i="11"/>
  <c r="H39" i="11" s="1"/>
  <c r="B38" i="11"/>
  <c r="H38" i="11" s="1"/>
  <c r="B37" i="11"/>
  <c r="Z68" i="11"/>
  <c r="V68" i="11"/>
  <c r="R68" i="11"/>
  <c r="N68" i="11"/>
  <c r="I68" i="11"/>
  <c r="Z66" i="11"/>
  <c r="Y66" i="11"/>
  <c r="V66" i="11"/>
  <c r="U66" i="11"/>
  <c r="N66" i="11"/>
  <c r="M66" i="11"/>
  <c r="Z65" i="11"/>
  <c r="Y65" i="11"/>
  <c r="V65" i="11"/>
  <c r="U65" i="11"/>
  <c r="Z64" i="11"/>
  <c r="Y64" i="11"/>
  <c r="V64" i="11"/>
  <c r="U64" i="11"/>
  <c r="R64" i="11"/>
  <c r="Q64" i="11"/>
  <c r="M64" i="11"/>
  <c r="I64" i="11"/>
  <c r="Z63" i="11"/>
  <c r="Y63" i="11"/>
  <c r="V63" i="11"/>
  <c r="U63" i="11"/>
  <c r="R63" i="11"/>
  <c r="Q63" i="11"/>
  <c r="N63" i="11"/>
  <c r="M63" i="11"/>
  <c r="Z62" i="11"/>
  <c r="Y62" i="11"/>
  <c r="V62" i="11"/>
  <c r="U62" i="11"/>
  <c r="R62" i="11"/>
  <c r="Q62" i="11"/>
  <c r="N62" i="11"/>
  <c r="M62" i="11"/>
  <c r="Z61" i="11"/>
  <c r="Y61" i="11"/>
  <c r="V61" i="11"/>
  <c r="U61" i="11"/>
  <c r="R61" i="11"/>
  <c r="Q61" i="11"/>
  <c r="Z60" i="11"/>
  <c r="Y60" i="11"/>
  <c r="V60" i="11"/>
  <c r="U60" i="11"/>
  <c r="R60" i="11"/>
  <c r="Q60" i="11"/>
  <c r="Z59" i="11"/>
  <c r="Y59" i="11"/>
  <c r="V59" i="11"/>
  <c r="U59" i="11"/>
  <c r="R59" i="11"/>
  <c r="Q59" i="11"/>
  <c r="Z58" i="11"/>
  <c r="Y58" i="11"/>
  <c r="V58" i="11"/>
  <c r="U58" i="11"/>
  <c r="R58" i="11"/>
  <c r="Q58" i="11"/>
  <c r="N58" i="11"/>
  <c r="M58" i="11"/>
  <c r="Z57" i="11"/>
  <c r="Y57" i="11"/>
  <c r="V57" i="11"/>
  <c r="U57" i="11"/>
  <c r="R57" i="11"/>
  <c r="Q57" i="11"/>
  <c r="N57" i="11"/>
  <c r="M57" i="11"/>
  <c r="Z56" i="11"/>
  <c r="Y56" i="11"/>
  <c r="V56" i="11"/>
  <c r="U56" i="11"/>
  <c r="R56" i="11"/>
  <c r="Q56" i="11"/>
  <c r="N56" i="11"/>
  <c r="M56" i="11"/>
  <c r="Z55" i="11"/>
  <c r="Y55" i="11"/>
  <c r="V55" i="11"/>
  <c r="U55" i="11"/>
  <c r="R55" i="11"/>
  <c r="Q55" i="11"/>
  <c r="N55" i="11"/>
  <c r="M55" i="11"/>
  <c r="Z54" i="11"/>
  <c r="Y54" i="11"/>
  <c r="V54" i="11"/>
  <c r="U54" i="11"/>
  <c r="R54" i="11"/>
  <c r="Q54" i="11"/>
  <c r="N54" i="11"/>
  <c r="M54" i="11"/>
  <c r="Z53" i="11"/>
  <c r="Y53" i="11"/>
  <c r="V53" i="11"/>
  <c r="U53" i="11"/>
  <c r="R53" i="11"/>
  <c r="Q53" i="11"/>
  <c r="N53" i="11"/>
  <c r="M53" i="11"/>
  <c r="N51" i="11"/>
  <c r="M51" i="11"/>
  <c r="AC51" i="11" s="1"/>
  <c r="Z50" i="11"/>
  <c r="Y50" i="11"/>
  <c r="V50" i="11"/>
  <c r="U50" i="11"/>
  <c r="N50" i="11"/>
  <c r="M50" i="11"/>
  <c r="Z49" i="11"/>
  <c r="Y49" i="11"/>
  <c r="V49" i="11"/>
  <c r="U49" i="11"/>
  <c r="R49" i="11"/>
  <c r="Q49" i="11"/>
  <c r="N49" i="11"/>
  <c r="M49" i="11"/>
  <c r="I49" i="11"/>
  <c r="Z48" i="11"/>
  <c r="Y48" i="11"/>
  <c r="V48" i="11"/>
  <c r="U48" i="11"/>
  <c r="R48" i="11"/>
  <c r="Q48" i="11"/>
  <c r="N48" i="11"/>
  <c r="M48" i="11"/>
  <c r="I48" i="11"/>
  <c r="Z47" i="11"/>
  <c r="Y47" i="11"/>
  <c r="V47" i="11"/>
  <c r="U47" i="11"/>
  <c r="R47" i="11"/>
  <c r="Q47" i="11"/>
  <c r="N47" i="11"/>
  <c r="M47" i="11"/>
  <c r="Z46" i="11"/>
  <c r="Y46" i="11"/>
  <c r="V46" i="11"/>
  <c r="U46" i="11"/>
  <c r="R46" i="11"/>
  <c r="Q46" i="11"/>
  <c r="N46" i="11"/>
  <c r="M46" i="11"/>
  <c r="I46" i="11"/>
  <c r="Z45" i="11"/>
  <c r="Y45" i="11"/>
  <c r="V45" i="11"/>
  <c r="U45" i="11"/>
  <c r="R45" i="11"/>
  <c r="Q45" i="11"/>
  <c r="N45" i="11"/>
  <c r="M45" i="11"/>
  <c r="I45" i="11"/>
  <c r="Z44" i="11"/>
  <c r="Y44" i="11"/>
  <c r="V44" i="11"/>
  <c r="U44" i="11"/>
  <c r="R44" i="11"/>
  <c r="Q44" i="11"/>
  <c r="N44" i="11"/>
  <c r="M44" i="11"/>
  <c r="I44" i="11"/>
  <c r="Z43" i="11"/>
  <c r="Y43" i="11"/>
  <c r="V43" i="11"/>
  <c r="U43" i="11"/>
  <c r="R43" i="11"/>
  <c r="Q43" i="11"/>
  <c r="N43" i="11"/>
  <c r="M43" i="11"/>
  <c r="Z42" i="11"/>
  <c r="Y42" i="11"/>
  <c r="V42" i="11"/>
  <c r="U42" i="11"/>
  <c r="R42" i="11"/>
  <c r="Q42" i="11"/>
  <c r="N42" i="11"/>
  <c r="M42" i="11"/>
  <c r="Z41" i="11"/>
  <c r="Y41" i="11"/>
  <c r="V41" i="11"/>
  <c r="U41" i="11"/>
  <c r="R41" i="11"/>
  <c r="Q41" i="11"/>
  <c r="N41" i="11"/>
  <c r="M41" i="11"/>
  <c r="Z40" i="11"/>
  <c r="Y40" i="11"/>
  <c r="V40" i="11"/>
  <c r="U40" i="11"/>
  <c r="R40" i="11"/>
  <c r="Q40" i="11"/>
  <c r="N40" i="11"/>
  <c r="M40" i="11"/>
  <c r="Z39" i="11"/>
  <c r="Y39" i="11"/>
  <c r="V39" i="11"/>
  <c r="U39" i="11"/>
  <c r="R39" i="11"/>
  <c r="Q39" i="11"/>
  <c r="N39" i="11"/>
  <c r="M39" i="11"/>
  <c r="Z38" i="11"/>
  <c r="Y38" i="11"/>
  <c r="V38" i="11"/>
  <c r="U38" i="11"/>
  <c r="R38" i="11"/>
  <c r="Q38" i="11"/>
  <c r="N38" i="11"/>
  <c r="M38" i="11"/>
  <c r="I38" i="11"/>
  <c r="Z37" i="11"/>
  <c r="Y37" i="11"/>
  <c r="V37" i="11"/>
  <c r="U37" i="11"/>
  <c r="R37" i="11"/>
  <c r="Q37" i="11"/>
  <c r="N37" i="11"/>
  <c r="M37" i="11"/>
  <c r="AC50" i="11" l="1"/>
  <c r="I55" i="11"/>
  <c r="I39" i="11"/>
  <c r="I41" i="11"/>
  <c r="H65" i="11"/>
  <c r="I62" i="11"/>
  <c r="H37" i="11"/>
  <c r="I37" i="11"/>
  <c r="AC48" i="11"/>
  <c r="AD48" i="11" s="1"/>
  <c r="I42" i="11"/>
  <c r="H43" i="11"/>
  <c r="AC43" i="11" s="1"/>
  <c r="AD43" i="11" s="1"/>
  <c r="AE43" i="11" s="1"/>
  <c r="I59" i="11"/>
  <c r="AC39" i="11"/>
  <c r="AD39" i="11" s="1"/>
  <c r="H40" i="11"/>
  <c r="AC40" i="11" s="1"/>
  <c r="AD40" i="11" s="1"/>
  <c r="H53" i="11"/>
  <c r="AC53" i="11" s="1"/>
  <c r="AD53" i="11" s="1"/>
  <c r="M60" i="11"/>
  <c r="AC60" i="11" s="1"/>
  <c r="AD60" i="11" s="1"/>
  <c r="M61" i="11"/>
  <c r="AC61" i="11" s="1"/>
  <c r="AD61" i="11" s="1"/>
  <c r="M59" i="11"/>
  <c r="AC59" i="11" s="1"/>
  <c r="AD59" i="11" s="1"/>
  <c r="M65" i="11"/>
  <c r="AC65" i="11" s="1"/>
  <c r="AD65" i="11" s="1"/>
  <c r="AE65" i="11" s="1"/>
  <c r="AC47" i="11"/>
  <c r="AD47" i="11" s="1"/>
  <c r="AC55" i="11"/>
  <c r="AD55" i="11" s="1"/>
  <c r="AC62" i="11"/>
  <c r="AD62" i="11" s="1"/>
  <c r="AE62" i="11" s="1"/>
  <c r="AC46" i="11"/>
  <c r="AD46" i="11" s="1"/>
  <c r="AC41" i="11"/>
  <c r="AD41" i="11" s="1"/>
  <c r="AE41" i="11" s="1"/>
  <c r="AC58" i="11"/>
  <c r="AD58" i="11" s="1"/>
  <c r="AC45" i="11"/>
  <c r="AD45" i="11" s="1"/>
  <c r="AC44" i="11"/>
  <c r="AD44" i="11" s="1"/>
  <c r="AC54" i="11"/>
  <c r="AD54" i="11" s="1"/>
  <c r="AC63" i="11"/>
  <c r="AD63" i="11" s="1"/>
  <c r="AC49" i="11"/>
  <c r="AD49" i="11" s="1"/>
  <c r="AE49" i="11" s="1"/>
  <c r="AC37" i="11"/>
  <c r="AD37" i="11" s="1"/>
  <c r="AC66" i="11"/>
  <c r="AC64" i="11"/>
  <c r="AD64" i="11" s="1"/>
  <c r="AE64" i="11" s="1"/>
  <c r="I63" i="11"/>
  <c r="I61" i="11"/>
  <c r="I60" i="11"/>
  <c r="AC57" i="11"/>
  <c r="AD57" i="11" s="1"/>
  <c r="AE57" i="11" s="1"/>
  <c r="AC56" i="11"/>
  <c r="AD56" i="11" s="1"/>
  <c r="AE56" i="11" s="1"/>
  <c r="I54" i="11"/>
  <c r="AC38" i="11"/>
  <c r="AD38" i="11" s="1"/>
  <c r="AC42" i="11"/>
  <c r="AD42" i="11" s="1"/>
  <c r="AE47" i="11"/>
  <c r="AE39" i="11"/>
  <c r="AE44" i="11"/>
  <c r="AE48" i="11"/>
  <c r="V18" i="11"/>
  <c r="Z30" i="11"/>
  <c r="Z31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18" i="11"/>
  <c r="Y3" i="11"/>
  <c r="Y4" i="11"/>
  <c r="Y5" i="11"/>
  <c r="Y6" i="11"/>
  <c r="Y7" i="11"/>
  <c r="Y8" i="11"/>
  <c r="Y9" i="11"/>
  <c r="Y10" i="11"/>
  <c r="Y11" i="11"/>
  <c r="Y12" i="11"/>
  <c r="Y13" i="11"/>
  <c r="Y14" i="11"/>
  <c r="Y15" i="11"/>
  <c r="Y2" i="11"/>
  <c r="Z15" i="11"/>
  <c r="V24" i="11"/>
  <c r="V30" i="11"/>
  <c r="V31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18" i="11"/>
  <c r="U15" i="11"/>
  <c r="U3" i="11"/>
  <c r="U4" i="11"/>
  <c r="U5" i="11"/>
  <c r="U6" i="11"/>
  <c r="U7" i="11"/>
  <c r="U8" i="11"/>
  <c r="U9" i="11"/>
  <c r="U10" i="11"/>
  <c r="U11" i="11"/>
  <c r="U12" i="11"/>
  <c r="U13" i="11"/>
  <c r="U14" i="11"/>
  <c r="U2" i="11"/>
  <c r="V33" i="11"/>
  <c r="Z33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4" i="11"/>
  <c r="Z13" i="11"/>
  <c r="Z12" i="11"/>
  <c r="Z11" i="11"/>
  <c r="Z10" i="11"/>
  <c r="Z9" i="11"/>
  <c r="Z8" i="11"/>
  <c r="Z7" i="11"/>
  <c r="Z6" i="11"/>
  <c r="Z5" i="11"/>
  <c r="Z4" i="11"/>
  <c r="Z3" i="11"/>
  <c r="Z2" i="11"/>
  <c r="V29" i="11"/>
  <c r="V28" i="11"/>
  <c r="V27" i="11"/>
  <c r="V26" i="11"/>
  <c r="V25" i="11"/>
  <c r="V23" i="11"/>
  <c r="V22" i="11"/>
  <c r="V21" i="11"/>
  <c r="V20" i="11"/>
  <c r="V19" i="11"/>
  <c r="V14" i="11"/>
  <c r="V13" i="11"/>
  <c r="V12" i="11"/>
  <c r="V11" i="11"/>
  <c r="V10" i="11"/>
  <c r="V9" i="11"/>
  <c r="V8" i="11"/>
  <c r="V7" i="11"/>
  <c r="V6" i="11"/>
  <c r="V5" i="11"/>
  <c r="V4" i="11"/>
  <c r="V3" i="11"/>
  <c r="V2" i="11"/>
  <c r="N13" i="11"/>
  <c r="AE58" i="11" l="1"/>
  <c r="AE46" i="11"/>
  <c r="AE55" i="11"/>
  <c r="AE54" i="11"/>
  <c r="AE53" i="11"/>
  <c r="AE45" i="11"/>
  <c r="AE61" i="11"/>
  <c r="AE38" i="11"/>
  <c r="AE59" i="11"/>
  <c r="AE37" i="11"/>
  <c r="AE63" i="11"/>
  <c r="AE60" i="11"/>
  <c r="AE42" i="11"/>
  <c r="AE40" i="11"/>
  <c r="R33" i="11"/>
  <c r="N33" i="11"/>
  <c r="I33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2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N14" i="11"/>
  <c r="N12" i="11"/>
  <c r="N11" i="11"/>
  <c r="N10" i="11"/>
  <c r="N9" i="11"/>
  <c r="N8" i="11"/>
  <c r="N7" i="11"/>
  <c r="N6" i="11"/>
  <c r="N5" i="11"/>
  <c r="N3" i="11"/>
  <c r="N2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16" i="11"/>
  <c r="R13" i="11"/>
  <c r="R12" i="11"/>
  <c r="R11" i="11"/>
  <c r="R10" i="11"/>
  <c r="R9" i="11"/>
  <c r="R8" i="11"/>
  <c r="R7" i="11"/>
  <c r="R6" i="11"/>
  <c r="R5" i="11"/>
  <c r="R4" i="11"/>
  <c r="R3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H18" i="11" l="1"/>
  <c r="H19" i="11"/>
  <c r="H20" i="11"/>
  <c r="H21" i="11"/>
  <c r="H22" i="11"/>
  <c r="H23" i="11"/>
  <c r="H24" i="11"/>
  <c r="H25" i="11"/>
  <c r="H26" i="11"/>
  <c r="H27" i="11"/>
  <c r="H28" i="11"/>
  <c r="H29" i="11"/>
  <c r="H30" i="11"/>
  <c r="H15" i="11"/>
  <c r="H14" i="11"/>
  <c r="H13" i="11"/>
  <c r="AC13" i="11" s="1"/>
  <c r="H12" i="11"/>
  <c r="H11" i="11"/>
  <c r="H9" i="11"/>
  <c r="H8" i="11"/>
  <c r="H7" i="11"/>
  <c r="H6" i="11"/>
  <c r="H5" i="11"/>
  <c r="H4" i="11"/>
  <c r="H3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14" i="11"/>
  <c r="Q13" i="11"/>
  <c r="Q12" i="11"/>
  <c r="Q11" i="11"/>
  <c r="Q10" i="11"/>
  <c r="Q9" i="11"/>
  <c r="Q8" i="11"/>
  <c r="Q7" i="11"/>
  <c r="Q6" i="11"/>
  <c r="Q5" i="11"/>
  <c r="Q4" i="11"/>
  <c r="Q3" i="11"/>
  <c r="Q2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AC31" i="11" s="1"/>
  <c r="AD31" i="11" s="1"/>
  <c r="M16" i="11"/>
  <c r="AC16" i="11" s="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M2" i="11"/>
  <c r="AC2" i="11" s="1"/>
  <c r="AD16" i="11" l="1"/>
  <c r="D16" i="11"/>
  <c r="G16" i="11"/>
  <c r="AC25" i="11"/>
  <c r="D13" i="11"/>
  <c r="D2" i="11"/>
  <c r="F2" i="11" s="1"/>
  <c r="G2" i="11"/>
  <c r="AC5" i="11"/>
  <c r="AC27" i="11"/>
  <c r="AC19" i="11"/>
  <c r="G13" i="11"/>
  <c r="AD2" i="11"/>
  <c r="AE2" i="11" s="1"/>
  <c r="AC6" i="11"/>
  <c r="AC14" i="11"/>
  <c r="AC24" i="11"/>
  <c r="AC7" i="11"/>
  <c r="AC15" i="11"/>
  <c r="AC23" i="11"/>
  <c r="AC8" i="11"/>
  <c r="AC30" i="11"/>
  <c r="AC22" i="11"/>
  <c r="AD13" i="11"/>
  <c r="AC9" i="11"/>
  <c r="AC29" i="11"/>
  <c r="AC21" i="11"/>
  <c r="AC28" i="11"/>
  <c r="AC20" i="11"/>
  <c r="AC3" i="11"/>
  <c r="AC11" i="11"/>
  <c r="AC10" i="11"/>
  <c r="AC4" i="11"/>
  <c r="AC12" i="11"/>
  <c r="AC26" i="11"/>
  <c r="AC18" i="11"/>
  <c r="AE31" i="11"/>
  <c r="AD21" i="11" l="1"/>
  <c r="G21" i="11"/>
  <c r="D21" i="11"/>
  <c r="AD25" i="11"/>
  <c r="AE25" i="11" s="1"/>
  <c r="G25" i="11"/>
  <c r="D25" i="11"/>
  <c r="AD29" i="11"/>
  <c r="D29" i="11"/>
  <c r="G29" i="11"/>
  <c r="AD19" i="11"/>
  <c r="D19" i="11"/>
  <c r="G19" i="11"/>
  <c r="D9" i="11"/>
  <c r="AD27" i="11"/>
  <c r="G27" i="11"/>
  <c r="D27" i="11"/>
  <c r="E16" i="11"/>
  <c r="C16" i="11" s="1"/>
  <c r="F16" i="11"/>
  <c r="G10" i="11"/>
  <c r="D10" i="11"/>
  <c r="AD24" i="11"/>
  <c r="D24" i="11"/>
  <c r="G24" i="11"/>
  <c r="D5" i="11"/>
  <c r="D11" i="11"/>
  <c r="AD5" i="11"/>
  <c r="D14" i="11"/>
  <c r="D3" i="11"/>
  <c r="AD22" i="11"/>
  <c r="AE22" i="11" s="1"/>
  <c r="G22" i="11"/>
  <c r="D22" i="11"/>
  <c r="D6" i="11"/>
  <c r="AD26" i="11"/>
  <c r="AE26" i="11" s="1"/>
  <c r="D26" i="11"/>
  <c r="G26" i="11"/>
  <c r="AD23" i="11"/>
  <c r="AE23" i="11" s="1"/>
  <c r="G23" i="11"/>
  <c r="D23" i="11"/>
  <c r="D12" i="11"/>
  <c r="D15" i="11"/>
  <c r="G15" i="11"/>
  <c r="D4" i="11"/>
  <c r="D7" i="11"/>
  <c r="AD20" i="11"/>
  <c r="D20" i="11"/>
  <c r="G20" i="11"/>
  <c r="AD30" i="11"/>
  <c r="AE30" i="11" s="1"/>
  <c r="G30" i="11"/>
  <c r="D30" i="11"/>
  <c r="F13" i="11"/>
  <c r="E13" i="11"/>
  <c r="C13" i="11" s="1"/>
  <c r="AD18" i="11"/>
  <c r="D18" i="11"/>
  <c r="G18" i="11"/>
  <c r="AD28" i="11"/>
  <c r="D28" i="11"/>
  <c r="G28" i="11"/>
  <c r="D8" i="11"/>
  <c r="G5" i="11"/>
  <c r="G7" i="11"/>
  <c r="G11" i="11"/>
  <c r="G3" i="11"/>
  <c r="G14" i="11"/>
  <c r="G6" i="11"/>
  <c r="G8" i="11"/>
  <c r="G9" i="11"/>
  <c r="G12" i="11"/>
  <c r="G4" i="11"/>
  <c r="AD4" i="11"/>
  <c r="AD9" i="11"/>
  <c r="AD10" i="11"/>
  <c r="AD11" i="11"/>
  <c r="AD15" i="11"/>
  <c r="AD3" i="11"/>
  <c r="AD7" i="11"/>
  <c r="AD14" i="11"/>
  <c r="AD6" i="11"/>
  <c r="AD12" i="11"/>
  <c r="AD8" i="11"/>
  <c r="AE18" i="11"/>
  <c r="AE16" i="11"/>
  <c r="AE20" i="11"/>
  <c r="AE28" i="11"/>
  <c r="AE19" i="11"/>
  <c r="AE21" i="11"/>
  <c r="AE29" i="11"/>
  <c r="F14" i="11" l="1"/>
  <c r="E14" i="11"/>
  <c r="C14" i="11" s="1"/>
  <c r="F18" i="11"/>
  <c r="E18" i="11"/>
  <c r="C18" i="11" s="1"/>
  <c r="E20" i="11"/>
  <c r="C20" i="11" s="1"/>
  <c r="F20" i="11"/>
  <c r="F12" i="11"/>
  <c r="E12" i="11"/>
  <c r="C12" i="11" s="1"/>
  <c r="F6" i="11"/>
  <c r="E6" i="11"/>
  <c r="C6" i="11" s="1"/>
  <c r="F9" i="11"/>
  <c r="E9" i="11"/>
  <c r="C9" i="11" s="1"/>
  <c r="E25" i="11"/>
  <c r="C25" i="11" s="1"/>
  <c r="F25" i="11"/>
  <c r="AE27" i="11"/>
  <c r="E10" i="11"/>
  <c r="C10" i="11" s="1"/>
  <c r="F10" i="11"/>
  <c r="AE24" i="11"/>
  <c r="F8" i="11"/>
  <c r="E8" i="11"/>
  <c r="C8" i="11" s="1"/>
  <c r="F7" i="11"/>
  <c r="E7" i="11"/>
  <c r="C7" i="11" s="1"/>
  <c r="E23" i="11"/>
  <c r="C23" i="11" s="1"/>
  <c r="F23" i="11"/>
  <c r="E22" i="11"/>
  <c r="C22" i="11" s="1"/>
  <c r="F22" i="11"/>
  <c r="F11" i="11"/>
  <c r="E11" i="11"/>
  <c r="C11" i="11" s="1"/>
  <c r="E19" i="11"/>
  <c r="C19" i="11" s="1"/>
  <c r="F19" i="11"/>
  <c r="F21" i="11"/>
  <c r="E21" i="11"/>
  <c r="C21" i="11" s="1"/>
  <c r="F26" i="11"/>
  <c r="E26" i="11"/>
  <c r="C26" i="11" s="1"/>
  <c r="E29" i="11"/>
  <c r="C29" i="11" s="1"/>
  <c r="F29" i="11"/>
  <c r="F15" i="11"/>
  <c r="E15" i="11"/>
  <c r="C15" i="11" s="1"/>
  <c r="E24" i="11"/>
  <c r="C24" i="11" s="1"/>
  <c r="F24" i="11"/>
  <c r="E30" i="11"/>
  <c r="C30" i="11" s="1"/>
  <c r="F30" i="11"/>
  <c r="F4" i="11"/>
  <c r="E4" i="11"/>
  <c r="C4" i="11" s="1"/>
  <c r="F5" i="11"/>
  <c r="E5" i="11"/>
  <c r="C5" i="11" s="1"/>
  <c r="E28" i="11"/>
  <c r="C28" i="11" s="1"/>
  <c r="F28" i="11"/>
  <c r="F3" i="11"/>
  <c r="E3" i="11"/>
  <c r="C3" i="11" s="1"/>
  <c r="E27" i="11"/>
  <c r="C27" i="11" s="1"/>
  <c r="F27" i="11"/>
  <c r="AE8" i="11"/>
  <c r="AE12" i="11"/>
  <c r="AE4" i="11"/>
  <c r="AE15" i="11"/>
  <c r="AE3" i="11"/>
  <c r="AE6" i="11"/>
  <c r="AE9" i="11"/>
  <c r="AE5" i="11"/>
  <c r="AE11" i="11"/>
  <c r="AE14" i="11"/>
  <c r="AE7" i="11"/>
  <c r="AE13" i="11"/>
  <c r="AE10" i="11"/>
</calcChain>
</file>

<file path=xl/sharedStrings.xml><?xml version="1.0" encoding="utf-8"?>
<sst xmlns="http://schemas.openxmlformats.org/spreadsheetml/2006/main" count="29" uniqueCount="10">
  <si>
    <t>C-60 SONY</t>
  </si>
  <si>
    <t>C-90 BASF</t>
  </si>
  <si>
    <t>(-T1/T2) или T2/T1</t>
  </si>
  <si>
    <t>C-110 RS</t>
  </si>
  <si>
    <t>SKO/sec</t>
  </si>
  <si>
    <t>Normir</t>
  </si>
  <si>
    <t>C-90 SONY HF NEW</t>
  </si>
  <si>
    <t>C-90 MAXELL UR90</t>
  </si>
  <si>
    <t>7718-KORR</t>
  </si>
  <si>
    <t>C-100 TDK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</si>
</sst>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"/>
    <numFmt numFmtId="166" formatCode="0.0000"/>
    <numFmt numFmtId="167" formatCode="0.0"/>
  </numFmts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67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7" fontId="1" fillId="0" borderId="0" xfId="0" applyNumberFormat="1" applyFont="1" applyFill="1"/>
    <xf numFmtId="165" fontId="1" fillId="0" borderId="0" xfId="0" applyNumberFormat="1" applyFont="1" applyFill="1"/>
    <xf numFmtId="166" fontId="1" fillId="4" borderId="0" xfId="0" applyNumberFormat="1" applyFont="1" applyFill="1"/>
    <xf numFmtId="2" fontId="1" fillId="0" borderId="0" xfId="0" applyNumberFormat="1" applyFont="1" applyFill="1"/>
    <xf numFmtId="1" fontId="1" fillId="2" borderId="0" xfId="0" applyNumberFormat="1" applyFont="1" applyFill="1"/>
    <xf numFmtId="0" fontId="1" fillId="2" borderId="0" xfId="0" applyFont="1" applyFill="1"/>
    <xf numFmtId="166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/>
    <xf numFmtId="167" fontId="1" fillId="0" borderId="0" xfId="0" applyNumberFormat="1" applyFon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167" fontId="1" fillId="2" borderId="0" xfId="0" applyNumberFormat="1" applyFont="1" applyFill="1"/>
    <xf numFmtId="165" fontId="1" fillId="2" borderId="0" xfId="0" applyNumberFormat="1" applyFont="1" applyFill="1"/>
    <xf numFmtId="166" fontId="1" fillId="2" borderId="0" xfId="0" applyNumberFormat="1" applyFont="1" applyFill="1"/>
    <xf numFmtId="2" fontId="1" fillId="2" borderId="0" xfId="0" applyNumberFormat="1" applyFont="1" applyFill="1"/>
    <xf numFmtId="3" fontId="1" fillId="2" borderId="0" xfId="0" applyNumberFormat="1" applyFont="1" applyFill="1"/>
    <xf numFmtId="1" fontId="1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66" fontId="1" fillId="0" borderId="0" xfId="0" applyNumberFormat="1" applyFont="1"/>
    <xf numFmtId="164" fontId="1" fillId="0" borderId="0" xfId="0" applyNumberFormat="1" applyFont="1"/>
    <xf numFmtId="167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6" fontId="1" fillId="4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right"/>
    </xf>
    <xf numFmtId="1" fontId="1" fillId="5" borderId="0" xfId="0" applyNumberFormat="1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165" fontId="1" fillId="5" borderId="0" xfId="0" applyNumberFormat="1" applyFont="1" applyFill="1" applyAlignment="1">
      <alignment horizontal="center"/>
    </xf>
    <xf numFmtId="2" fontId="1" fillId="5" borderId="0" xfId="0" applyNumberFormat="1" applyFont="1" applyFill="1" applyAlignment="1">
      <alignment horizontal="right"/>
    </xf>
    <xf numFmtId="2" fontId="1" fillId="5" borderId="0" xfId="0" applyNumberFormat="1" applyFont="1" applyFill="1"/>
    <xf numFmtId="2" fontId="2" fillId="5" borderId="0" xfId="0" applyNumberFormat="1" applyFont="1" applyFill="1"/>
    <xf numFmtId="1" fontId="2" fillId="5" borderId="0" xfId="0" applyNumberFormat="1" applyFont="1" applyFill="1"/>
    <xf numFmtId="165" fontId="1" fillId="2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tabSelected="1" workbookViewId="0">
      <selection activeCell="D31" sqref="D31"/>
    </sheetView>
  </sheetViews>
  <sheetFormatPr defaultColWidth="9.21875" defaultRowHeight="12" x14ac:dyDescent="0.25"/>
  <cols>
    <col min="1" max="1" width="13.44140625" style="19" bestFit="1" customWidth="1"/>
    <col min="2" max="2" width="6.44140625" style="20" bestFit="1" customWidth="1"/>
    <col min="3" max="3" width="8.21875" style="20" bestFit="1" customWidth="1"/>
    <col min="4" max="4" width="4.33203125" style="20" customWidth="1"/>
    <col min="5" max="5" width="4.33203125" style="20" bestFit="1" customWidth="1"/>
    <col min="6" max="7" width="5.109375" style="20" bestFit="1" customWidth="1"/>
    <col min="8" max="8" width="5.6640625" style="32" bestFit="1" customWidth="1"/>
    <col min="9" max="9" width="10.21875" style="21" bestFit="1" customWidth="1"/>
    <col min="10" max="10" width="2.33203125" style="29" bestFit="1" customWidth="1"/>
    <col min="11" max="11" width="2" style="49" customWidth="1"/>
    <col min="12" max="12" width="6.44140625" style="33" bestFit="1" customWidth="1"/>
    <col min="13" max="13" width="5.6640625" style="32" bestFit="1" customWidth="1"/>
    <col min="14" max="14" width="7.5546875" style="21" bestFit="1" customWidth="1"/>
    <col min="15" max="15" width="2.77734375" style="52" customWidth="1"/>
    <col min="16" max="16" width="6.44140625" style="20" bestFit="1" customWidth="1"/>
    <col min="17" max="17" width="5.6640625" style="32" bestFit="1" customWidth="1"/>
    <col min="18" max="18" width="7.88671875" style="21" bestFit="1" customWidth="1"/>
    <col min="19" max="19" width="2.21875" style="52" customWidth="1"/>
    <col min="20" max="20" width="6.44140625" style="20" bestFit="1" customWidth="1"/>
    <col min="21" max="21" width="5.6640625" style="32" bestFit="1" customWidth="1"/>
    <col min="22" max="22" width="13.77734375" style="21" bestFit="1" customWidth="1"/>
    <col min="23" max="23" width="2.21875" style="52" customWidth="1"/>
    <col min="24" max="24" width="6.44140625" style="20" bestFit="1" customWidth="1"/>
    <col min="25" max="25" width="5.6640625" style="32" bestFit="1" customWidth="1"/>
    <col min="26" max="26" width="13.33203125" style="21" bestFit="1" customWidth="1"/>
    <col min="27" max="27" width="2.33203125" style="55" customWidth="1"/>
    <col min="28" max="28" width="2.33203125" style="21" customWidth="1"/>
    <col min="29" max="29" width="5.109375" style="22" bestFit="1" customWidth="1"/>
    <col min="30" max="30" width="5" style="23" bestFit="1" customWidth="1"/>
    <col min="31" max="31" width="4.5546875" style="22" bestFit="1" customWidth="1"/>
    <col min="32" max="32" width="8.44140625" style="23" bestFit="1" customWidth="1"/>
    <col min="33" max="33" width="8.5546875" style="22" bestFit="1" customWidth="1"/>
    <col min="34" max="34" width="9.33203125" style="22" bestFit="1" customWidth="1"/>
    <col min="35" max="36" width="9.88671875" style="22" bestFit="1" customWidth="1"/>
    <col min="37" max="16384" width="9.21875" style="22"/>
  </cols>
  <sheetData>
    <row r="1" spans="1:36" s="60" customFormat="1" x14ac:dyDescent="0.25">
      <c r="A1" s="5" t="s">
        <v>2</v>
      </c>
      <c r="B1" s="5" t="s">
        <v>4</v>
      </c>
      <c r="C1" s="5" t="s">
        <v>8</v>
      </c>
      <c r="D1" s="5"/>
      <c r="E1" s="5"/>
      <c r="F1" s="5">
        <v>7718</v>
      </c>
      <c r="G1" s="5">
        <v>7724</v>
      </c>
      <c r="H1" s="5" t="s">
        <v>5</v>
      </c>
      <c r="I1" s="59" t="s">
        <v>3</v>
      </c>
      <c r="J1" s="5"/>
      <c r="K1" s="47"/>
      <c r="L1" s="5" t="s">
        <v>4</v>
      </c>
      <c r="M1" s="5" t="s">
        <v>5</v>
      </c>
      <c r="N1" s="59" t="s">
        <v>1</v>
      </c>
      <c r="O1" s="47"/>
      <c r="P1" s="5" t="s">
        <v>4</v>
      </c>
      <c r="Q1" s="5" t="s">
        <v>5</v>
      </c>
      <c r="R1" s="59" t="s">
        <v>0</v>
      </c>
      <c r="S1" s="47"/>
      <c r="T1" s="5" t="s">
        <v>4</v>
      </c>
      <c r="U1" s="5" t="s">
        <v>5</v>
      </c>
      <c r="V1" s="59" t="s">
        <v>6</v>
      </c>
      <c r="W1" s="47"/>
      <c r="X1" s="5" t="s">
        <v>4</v>
      </c>
      <c r="Y1" s="5" t="s">
        <v>5</v>
      </c>
      <c r="Z1" s="59" t="s">
        <v>7</v>
      </c>
      <c r="AA1" s="47"/>
      <c r="AB1" s="59"/>
    </row>
    <row r="2" spans="1:36" s="41" customFormat="1" x14ac:dyDescent="0.25">
      <c r="A2" s="34">
        <v>-1</v>
      </c>
      <c r="B2" s="35">
        <v>7.742</v>
      </c>
      <c r="C2" s="35">
        <f t="shared" ref="C2:C15" si="0">7.718*E2</f>
        <v>7.718</v>
      </c>
      <c r="D2" s="35">
        <f>AC2</f>
        <v>1</v>
      </c>
      <c r="E2" s="35">
        <v>1</v>
      </c>
      <c r="F2" s="43">
        <f>7.718*D2</f>
        <v>7.718</v>
      </c>
      <c r="G2" s="43">
        <f>7.724*AC2</f>
        <v>7.7240000000000002</v>
      </c>
      <c r="H2" s="36">
        <f t="shared" ref="H2:H15" si="1">B2/7.742</f>
        <v>1</v>
      </c>
      <c r="I2" s="37">
        <f t="shared" ref="I2:I15" si="2">B2/(8-B2)</f>
        <v>30.007751937984494</v>
      </c>
      <c r="J2" s="38"/>
      <c r="K2" s="48"/>
      <c r="L2" s="35">
        <v>7.5140000000000002</v>
      </c>
      <c r="M2" s="36">
        <f t="shared" ref="M2:M15" si="3">L2/7.514</f>
        <v>1</v>
      </c>
      <c r="N2" s="37">
        <f t="shared" ref="N2:N16" si="4">L2/(8-L2)</f>
        <v>15.460905349794247</v>
      </c>
      <c r="O2" s="51"/>
      <c r="P2" s="35">
        <v>8.0609999999999999</v>
      </c>
      <c r="Q2" s="36">
        <f t="shared" ref="Q2:Q13" si="5">P2/8.061</f>
        <v>1</v>
      </c>
      <c r="R2" s="37">
        <f>P2/(8-P2)</f>
        <v>-132.14754098360669</v>
      </c>
      <c r="S2" s="51"/>
      <c r="T2" s="35">
        <v>7.6859999999999999</v>
      </c>
      <c r="U2" s="36">
        <f>T2/7.686</f>
        <v>1</v>
      </c>
      <c r="V2" s="37">
        <f t="shared" ref="V2:V14" si="6">T2/(8-T2)</f>
        <v>24.477707006369421</v>
      </c>
      <c r="W2" s="51"/>
      <c r="X2" s="35">
        <v>7.7859999999999996</v>
      </c>
      <c r="Y2" s="36">
        <f>X2/7.786</f>
        <v>1</v>
      </c>
      <c r="Z2" s="37">
        <f t="shared" ref="Z2:Z15" si="7">X2/(8-X2)</f>
        <v>36.383177570093387</v>
      </c>
      <c r="AA2" s="54"/>
      <c r="AB2" s="37"/>
      <c r="AC2" s="39">
        <f>(H2+M2+Q2+U2+Y2)/5</f>
        <v>1</v>
      </c>
      <c r="AD2" s="40">
        <f>ROUND(10000*AC2,0)</f>
        <v>10000</v>
      </c>
      <c r="AE2" s="41" t="str">
        <f t="shared" ref="AE2:AE16" si="8">DEC2HEX(AD2)</f>
        <v>2710</v>
      </c>
      <c r="AF2" s="40"/>
    </row>
    <row r="3" spans="1:36" s="45" customFormat="1" x14ac:dyDescent="0.25">
      <c r="A3" s="42">
        <v>-1.1000000000000001</v>
      </c>
      <c r="B3" s="43">
        <v>7.7919999999999998</v>
      </c>
      <c r="C3" s="35">
        <f t="shared" si="0"/>
        <v>7.7495174942386358</v>
      </c>
      <c r="D3" s="35">
        <f t="shared" ref="D3:D15" si="9">AC3</f>
        <v>1.0060918021802427</v>
      </c>
      <c r="E3" s="43">
        <f>D3/1.002</f>
        <v>1.0040836349104219</v>
      </c>
      <c r="F3" s="43">
        <f>7.718*D3</f>
        <v>7.7650165292271138</v>
      </c>
      <c r="G3" s="43">
        <f t="shared" ref="G3:G15" si="10">7.724*AC3</f>
        <v>7.7710530800401951</v>
      </c>
      <c r="H3" s="36">
        <f t="shared" si="1"/>
        <v>1.0064582795143373</v>
      </c>
      <c r="I3" s="44">
        <f t="shared" si="2"/>
        <v>37.461538461538424</v>
      </c>
      <c r="J3" s="38"/>
      <c r="K3" s="48"/>
      <c r="L3" s="43">
        <v>7.5670000000000002</v>
      </c>
      <c r="M3" s="36">
        <f t="shared" si="3"/>
        <v>1.0070535001330849</v>
      </c>
      <c r="N3" s="44">
        <f t="shared" si="4"/>
        <v>17.475750577367211</v>
      </c>
      <c r="O3" s="51"/>
      <c r="P3" s="43">
        <v>8.1069999999999993</v>
      </c>
      <c r="Q3" s="36">
        <f t="shared" si="5"/>
        <v>1.0057064880287805</v>
      </c>
      <c r="R3" s="44">
        <f t="shared" ref="R3:R13" si="11">P3/(8-P3)</f>
        <v>-75.766355140187386</v>
      </c>
      <c r="S3" s="51"/>
      <c r="T3" s="43">
        <v>7.726</v>
      </c>
      <c r="U3" s="36">
        <f t="shared" ref="U3:U15" si="12">T3/7.686</f>
        <v>1.0052042674993495</v>
      </c>
      <c r="V3" s="44">
        <f t="shared" si="6"/>
        <v>28.197080291970799</v>
      </c>
      <c r="W3" s="51"/>
      <c r="X3" s="43">
        <v>7.8330000000000002</v>
      </c>
      <c r="Y3" s="36">
        <f t="shared" ref="Y3:Y15" si="13">X3/7.786</f>
        <v>1.0060364757256615</v>
      </c>
      <c r="Z3" s="44">
        <f t="shared" si="7"/>
        <v>46.904191616766518</v>
      </c>
      <c r="AA3" s="54"/>
      <c r="AB3" s="44"/>
      <c r="AC3" s="39">
        <f>(H3+M3+Q3+U3+Y3)/5</f>
        <v>1.0060918021802427</v>
      </c>
      <c r="AD3" s="40">
        <f t="shared" ref="AD3:AD16" si="14">ROUND(10000*AC3,0)</f>
        <v>10061</v>
      </c>
      <c r="AE3" s="45" t="str">
        <f t="shared" si="8"/>
        <v>274D</v>
      </c>
      <c r="AF3" s="46"/>
    </row>
    <row r="4" spans="1:36" s="45" customFormat="1" x14ac:dyDescent="0.25">
      <c r="A4" s="42">
        <v>-1.2</v>
      </c>
      <c r="B4" s="43">
        <v>7.8769999999999998</v>
      </c>
      <c r="C4" s="35">
        <f t="shared" si="0"/>
        <v>7.8359035385461722</v>
      </c>
      <c r="D4" s="35">
        <f t="shared" si="9"/>
        <v>1.0173069895858078</v>
      </c>
      <c r="E4" s="43">
        <f t="shared" ref="E4:E15" si="15">D4/1.002</f>
        <v>1.015276436712383</v>
      </c>
      <c r="F4" s="43">
        <f t="shared" ref="F4:F15" si="16">7.718*D4</f>
        <v>7.8515753456232646</v>
      </c>
      <c r="G4" s="43">
        <f t="shared" si="10"/>
        <v>7.8576791875607794</v>
      </c>
      <c r="H4" s="36">
        <f t="shared" si="1"/>
        <v>1.017437354688711</v>
      </c>
      <c r="I4" s="44">
        <f t="shared" si="2"/>
        <v>64.040650406503943</v>
      </c>
      <c r="J4" s="38"/>
      <c r="K4" s="48"/>
      <c r="L4" s="43">
        <v>7.649</v>
      </c>
      <c r="M4" s="36">
        <f t="shared" si="3"/>
        <v>1.0179664626031408</v>
      </c>
      <c r="N4" s="44">
        <f>L4/(8-L4)</f>
        <v>21.792022792022795</v>
      </c>
      <c r="O4" s="51"/>
      <c r="P4" s="43">
        <v>8.1950000000000003</v>
      </c>
      <c r="Q4" s="36">
        <f t="shared" si="5"/>
        <v>1.0166232477360129</v>
      </c>
      <c r="R4" s="44">
        <f t="shared" si="11"/>
        <v>-42.025641025640965</v>
      </c>
      <c r="S4" s="51"/>
      <c r="T4" s="43">
        <v>7.8150000000000004</v>
      </c>
      <c r="U4" s="36">
        <f t="shared" si="12"/>
        <v>1.0167837626854022</v>
      </c>
      <c r="V4" s="44">
        <f t="shared" si="6"/>
        <v>42.243243243243334</v>
      </c>
      <c r="W4" s="51"/>
      <c r="X4" s="43">
        <v>7.9240000000000004</v>
      </c>
      <c r="Y4" s="36">
        <f t="shared" si="13"/>
        <v>1.0177241202157721</v>
      </c>
      <c r="Z4" s="44">
        <f t="shared" si="7"/>
        <v>104.26315789473736</v>
      </c>
      <c r="AA4" s="54"/>
      <c r="AB4" s="44"/>
      <c r="AC4" s="39">
        <f>(H4+M4+Q4+U4+Y4)/5</f>
        <v>1.0173069895858078</v>
      </c>
      <c r="AD4" s="40">
        <f t="shared" si="14"/>
        <v>10173</v>
      </c>
      <c r="AE4" s="45" t="str">
        <f t="shared" si="8"/>
        <v>27BD</v>
      </c>
      <c r="AF4" s="46"/>
    </row>
    <row r="5" spans="1:36" s="45" customFormat="1" x14ac:dyDescent="0.25">
      <c r="A5" s="42">
        <v>-1.3</v>
      </c>
      <c r="B5" s="43">
        <v>7.9889999999999999</v>
      </c>
      <c r="C5" s="35">
        <f t="shared" si="0"/>
        <v>7.9515551059855971</v>
      </c>
      <c r="D5" s="35">
        <f t="shared" si="9"/>
        <v>1.0323216139152072</v>
      </c>
      <c r="E5" s="43">
        <f t="shared" si="15"/>
        <v>1.0302610917317436</v>
      </c>
      <c r="F5" s="43">
        <f t="shared" si="16"/>
        <v>7.9674582161975689</v>
      </c>
      <c r="G5" s="43">
        <f t="shared" si="10"/>
        <v>7.9736521458810605</v>
      </c>
      <c r="H5" s="36">
        <f t="shared" si="1"/>
        <v>1.0319039008008266</v>
      </c>
      <c r="I5" s="44">
        <f t="shared" si="2"/>
        <v>726.27272727271929</v>
      </c>
      <c r="J5" s="38"/>
      <c r="K5" s="48"/>
      <c r="L5" s="43">
        <v>7.76</v>
      </c>
      <c r="M5" s="36">
        <f t="shared" si="3"/>
        <v>1.0327388874101677</v>
      </c>
      <c r="N5" s="44">
        <f t="shared" si="4"/>
        <v>32.3333333333333</v>
      </c>
      <c r="O5" s="51"/>
      <c r="P5" s="43">
        <v>8.33</v>
      </c>
      <c r="Q5" s="36">
        <f t="shared" si="5"/>
        <v>1.0333705495596079</v>
      </c>
      <c r="R5" s="44">
        <f t="shared" si="11"/>
        <v>-25.242424242424239</v>
      </c>
      <c r="S5" s="51"/>
      <c r="T5" s="43">
        <v>7.9279999999999999</v>
      </c>
      <c r="U5" s="36">
        <f t="shared" si="12"/>
        <v>1.0314858183710642</v>
      </c>
      <c r="V5" s="44">
        <f t="shared" si="6"/>
        <v>110.11111111111101</v>
      </c>
      <c r="W5" s="51"/>
      <c r="X5" s="43">
        <v>8.0359999999999996</v>
      </c>
      <c r="Y5" s="36">
        <f t="shared" si="13"/>
        <v>1.0321089134343693</v>
      </c>
      <c r="Z5" s="44">
        <f t="shared" si="7"/>
        <v>-223.22222222222476</v>
      </c>
      <c r="AA5" s="54"/>
      <c r="AB5" s="44"/>
      <c r="AC5" s="39">
        <f>(H5+M5+Q5+U5+Y5)/5</f>
        <v>1.0323216139152072</v>
      </c>
      <c r="AD5" s="40">
        <f t="shared" si="14"/>
        <v>10323</v>
      </c>
      <c r="AE5" s="45" t="str">
        <f t="shared" si="8"/>
        <v>2853</v>
      </c>
      <c r="AF5" s="46"/>
    </row>
    <row r="6" spans="1:36" s="45" customFormat="1" x14ac:dyDescent="0.25">
      <c r="A6" s="42">
        <v>-1.4</v>
      </c>
      <c r="B6" s="43">
        <v>8.1229999999999993</v>
      </c>
      <c r="C6" s="35">
        <f t="shared" si="0"/>
        <v>8.0929997036038639</v>
      </c>
      <c r="D6" s="35">
        <f t="shared" si="9"/>
        <v>1.0506848539791489</v>
      </c>
      <c r="E6" s="43">
        <f t="shared" si="15"/>
        <v>1.0485876786219051</v>
      </c>
      <c r="F6" s="43">
        <f t="shared" si="16"/>
        <v>8.1091857030110717</v>
      </c>
      <c r="G6" s="43">
        <f t="shared" si="10"/>
        <v>8.1154898121349461</v>
      </c>
      <c r="H6" s="36">
        <f t="shared" si="1"/>
        <v>1.0492120898992507</v>
      </c>
      <c r="I6" s="44">
        <f t="shared" si="2"/>
        <v>-66.040650406504412</v>
      </c>
      <c r="J6" s="38"/>
      <c r="K6" s="48"/>
      <c r="L6" s="43">
        <v>7.91</v>
      </c>
      <c r="M6" s="36">
        <f t="shared" si="3"/>
        <v>1.0527016236358797</v>
      </c>
      <c r="N6" s="44">
        <f t="shared" si="4"/>
        <v>87.888888888889028</v>
      </c>
      <c r="O6" s="51"/>
      <c r="P6" s="43">
        <v>8.4770000000000003</v>
      </c>
      <c r="Q6" s="36">
        <f t="shared" si="5"/>
        <v>1.0516065004341895</v>
      </c>
      <c r="R6" s="44">
        <f t="shared" si="11"/>
        <v>-17.771488469601668</v>
      </c>
      <c r="S6" s="51"/>
      <c r="T6" s="43">
        <v>8.0589999999999993</v>
      </c>
      <c r="U6" s="36">
        <f t="shared" si="12"/>
        <v>1.0485297944314338</v>
      </c>
      <c r="V6" s="44">
        <f t="shared" si="6"/>
        <v>-136.59322033898471</v>
      </c>
      <c r="W6" s="51"/>
      <c r="X6" s="43">
        <v>8.1859999999999999</v>
      </c>
      <c r="Y6" s="36">
        <f t="shared" si="13"/>
        <v>1.051374261494991</v>
      </c>
      <c r="Z6" s="44">
        <f t="shared" si="7"/>
        <v>-44.010752688172055</v>
      </c>
      <c r="AA6" s="54"/>
      <c r="AB6" s="44"/>
      <c r="AC6" s="39">
        <f>(H6+M6+Q6+U6+Y6)/5</f>
        <v>1.0506848539791489</v>
      </c>
      <c r="AD6" s="40">
        <f t="shared" si="14"/>
        <v>10507</v>
      </c>
      <c r="AE6" s="45" t="str">
        <f t="shared" si="8"/>
        <v>290B</v>
      </c>
      <c r="AF6" s="46"/>
    </row>
    <row r="7" spans="1:36" s="45" customFormat="1" x14ac:dyDescent="0.25">
      <c r="A7" s="42">
        <v>-1.5</v>
      </c>
      <c r="B7" s="43">
        <v>8.2899999999999991</v>
      </c>
      <c r="C7" s="35">
        <f t="shared" si="0"/>
        <v>8.256456774339771</v>
      </c>
      <c r="D7" s="35">
        <f t="shared" si="9"/>
        <v>1.0719058937404058</v>
      </c>
      <c r="E7" s="43">
        <f t="shared" si="15"/>
        <v>1.069766361018369</v>
      </c>
      <c r="F7" s="43">
        <f t="shared" si="16"/>
        <v>8.2729696878884518</v>
      </c>
      <c r="G7" s="43">
        <f t="shared" si="10"/>
        <v>8.2794011232508939</v>
      </c>
      <c r="H7" s="36">
        <f t="shared" si="1"/>
        <v>1.0707827434771375</v>
      </c>
      <c r="I7" s="44">
        <f t="shared" si="2"/>
        <v>-28.586206896551804</v>
      </c>
      <c r="J7" s="38"/>
      <c r="K7" s="48"/>
      <c r="L7" s="43">
        <v>8.0660000000000007</v>
      </c>
      <c r="M7" s="36">
        <f t="shared" si="3"/>
        <v>1.0734628693106203</v>
      </c>
      <c r="N7" s="44">
        <f t="shared" si="4"/>
        <v>-122.21212121211988</v>
      </c>
      <c r="O7" s="51"/>
      <c r="P7" s="43">
        <v>8.641</v>
      </c>
      <c r="Q7" s="36">
        <f t="shared" si="5"/>
        <v>1.0719513707976678</v>
      </c>
      <c r="R7" s="44">
        <f t="shared" si="11"/>
        <v>-13.480499219968799</v>
      </c>
      <c r="S7" s="51"/>
      <c r="T7" s="43">
        <v>8.2230000000000008</v>
      </c>
      <c r="U7" s="36">
        <f t="shared" si="12"/>
        <v>1.0698672911787668</v>
      </c>
      <c r="V7" s="44">
        <f t="shared" si="6"/>
        <v>-36.874439461883284</v>
      </c>
      <c r="W7" s="51"/>
      <c r="X7" s="43">
        <v>8.3580000000000005</v>
      </c>
      <c r="Y7" s="36">
        <f t="shared" si="13"/>
        <v>1.0734651939378372</v>
      </c>
      <c r="Z7" s="44">
        <f t="shared" si="7"/>
        <v>-23.346368715083766</v>
      </c>
      <c r="AA7" s="54"/>
      <c r="AB7" s="44"/>
      <c r="AC7" s="39">
        <f>(H7+M7+Q7+U7+Y7)/5</f>
        <v>1.0719058937404058</v>
      </c>
      <c r="AD7" s="40">
        <f t="shared" si="14"/>
        <v>10719</v>
      </c>
      <c r="AE7" s="45" t="str">
        <f t="shared" si="8"/>
        <v>29DF</v>
      </c>
      <c r="AF7" s="46"/>
    </row>
    <row r="8" spans="1:36" s="45" customFormat="1" x14ac:dyDescent="0.25">
      <c r="A8" s="42">
        <v>-1.6</v>
      </c>
      <c r="B8" s="43">
        <v>8.4670000000000005</v>
      </c>
      <c r="C8" s="35">
        <f t="shared" si="0"/>
        <v>8.4314615538332642</v>
      </c>
      <c r="D8" s="35">
        <f t="shared" si="9"/>
        <v>1.0946261307256973</v>
      </c>
      <c r="E8" s="43">
        <f t="shared" si="15"/>
        <v>1.0924412482292387</v>
      </c>
      <c r="F8" s="43">
        <f t="shared" si="16"/>
        <v>8.4483244769409307</v>
      </c>
      <c r="G8" s="43">
        <f t="shared" si="10"/>
        <v>8.4548922337252854</v>
      </c>
      <c r="H8" s="36">
        <f t="shared" si="1"/>
        <v>1.093645052957892</v>
      </c>
      <c r="I8" s="44">
        <f t="shared" si="2"/>
        <v>-18.130620985010687</v>
      </c>
      <c r="J8" s="38"/>
      <c r="K8" s="48"/>
      <c r="L8" s="43">
        <v>8.2390000000000008</v>
      </c>
      <c r="M8" s="36">
        <f t="shared" si="3"/>
        <v>1.0964865584242747</v>
      </c>
      <c r="N8" s="44">
        <f t="shared" si="4"/>
        <v>-34.472803347280227</v>
      </c>
      <c r="O8" s="51"/>
      <c r="P8" s="43">
        <v>8.8190000000000008</v>
      </c>
      <c r="Q8" s="36">
        <f t="shared" si="5"/>
        <v>1.094032998387297</v>
      </c>
      <c r="R8" s="44">
        <f t="shared" si="11"/>
        <v>-10.768009768009758</v>
      </c>
      <c r="S8" s="51"/>
      <c r="T8" s="43">
        <v>8.4</v>
      </c>
      <c r="U8" s="36">
        <f t="shared" si="12"/>
        <v>1.0928961748633881</v>
      </c>
      <c r="V8" s="44">
        <f t="shared" si="6"/>
        <v>-20.999999999999982</v>
      </c>
      <c r="W8" s="51"/>
      <c r="X8" s="43">
        <v>8.5340000000000007</v>
      </c>
      <c r="Y8" s="36">
        <f t="shared" si="13"/>
        <v>1.0960698689956334</v>
      </c>
      <c r="Z8" s="44">
        <f t="shared" si="7"/>
        <v>-15.98127340823968</v>
      </c>
      <c r="AA8" s="54"/>
      <c r="AB8" s="44"/>
      <c r="AC8" s="39">
        <f>(H8+M8+Q8+U8+Y8)/5</f>
        <v>1.0946261307256973</v>
      </c>
      <c r="AD8" s="40">
        <f t="shared" si="14"/>
        <v>10946</v>
      </c>
      <c r="AE8" s="45" t="str">
        <f t="shared" si="8"/>
        <v>2AC2</v>
      </c>
      <c r="AF8" s="46"/>
    </row>
    <row r="9" spans="1:36" s="45" customFormat="1" x14ac:dyDescent="0.25">
      <c r="A9" s="42">
        <v>-1.7</v>
      </c>
      <c r="B9" s="43">
        <v>8.6449999999999996</v>
      </c>
      <c r="C9" s="35">
        <f t="shared" si="0"/>
        <v>8.6132179641682338</v>
      </c>
      <c r="D9" s="35">
        <f t="shared" si="9"/>
        <v>1.1182229075014991</v>
      </c>
      <c r="E9" s="43">
        <f t="shared" si="15"/>
        <v>1.1159909256501988</v>
      </c>
      <c r="F9" s="43">
        <f t="shared" si="16"/>
        <v>8.6304444000965699</v>
      </c>
      <c r="G9" s="43">
        <f t="shared" si="10"/>
        <v>8.6371537375415794</v>
      </c>
      <c r="H9" s="36">
        <f t="shared" si="1"/>
        <v>1.116636528028933</v>
      </c>
      <c r="I9" s="44">
        <f t="shared" si="2"/>
        <v>-13.403100775193806</v>
      </c>
      <c r="J9" s="38"/>
      <c r="K9" s="48"/>
      <c r="L9" s="43">
        <v>8.3940000000000001</v>
      </c>
      <c r="M9" s="36">
        <f t="shared" si="3"/>
        <v>1.1171147191908437</v>
      </c>
      <c r="N9" s="44">
        <f t="shared" si="4"/>
        <v>-21.304568527918775</v>
      </c>
      <c r="O9" s="51"/>
      <c r="P9" s="43">
        <v>9.0109999999999992</v>
      </c>
      <c r="Q9" s="36">
        <f t="shared" si="5"/>
        <v>1.1178513832030765</v>
      </c>
      <c r="R9" s="44">
        <f t="shared" si="11"/>
        <v>-8.9129574678536159</v>
      </c>
      <c r="S9" s="51"/>
      <c r="T9" s="43">
        <v>8.5960000000000001</v>
      </c>
      <c r="U9" s="36">
        <f t="shared" si="12"/>
        <v>1.1183970856102003</v>
      </c>
      <c r="V9" s="44">
        <f t="shared" si="6"/>
        <v>-14.422818791946307</v>
      </c>
      <c r="W9" s="51"/>
      <c r="X9" s="43">
        <v>8.7289999999999992</v>
      </c>
      <c r="Y9" s="36">
        <f t="shared" si="13"/>
        <v>1.1211148214744413</v>
      </c>
      <c r="Z9" s="44">
        <f t="shared" si="7"/>
        <v>-11.973936899862839</v>
      </c>
      <c r="AA9" s="54"/>
      <c r="AB9" s="44"/>
      <c r="AC9" s="39">
        <f>(H9+M9+Q9+U9+Y9)/5</f>
        <v>1.1182229075014991</v>
      </c>
      <c r="AD9" s="40">
        <f t="shared" si="14"/>
        <v>11182</v>
      </c>
      <c r="AE9" s="45" t="str">
        <f t="shared" si="8"/>
        <v>2BAE</v>
      </c>
      <c r="AF9" s="46"/>
    </row>
    <row r="10" spans="1:36" s="45" customFormat="1" x14ac:dyDescent="0.25">
      <c r="A10" s="42">
        <v>-1.8</v>
      </c>
      <c r="B10" s="43">
        <v>8.859</v>
      </c>
      <c r="C10" s="35">
        <f t="shared" si="0"/>
        <v>8.8096570714523672</v>
      </c>
      <c r="D10" s="35">
        <f t="shared" si="9"/>
        <v>1.14372588566925</v>
      </c>
      <c r="E10" s="43">
        <f t="shared" si="15"/>
        <v>1.1414429996699103</v>
      </c>
      <c r="F10" s="43">
        <f t="shared" si="16"/>
        <v>8.8272763855952725</v>
      </c>
      <c r="G10" s="43">
        <f t="shared" si="10"/>
        <v>8.8341387409092871</v>
      </c>
      <c r="H10" s="36">
        <f t="shared" si="1"/>
        <v>1.1442779643502972</v>
      </c>
      <c r="I10" s="44">
        <f t="shared" si="2"/>
        <v>-10.31315483119907</v>
      </c>
      <c r="J10" s="38"/>
      <c r="K10" s="48"/>
      <c r="L10" s="43">
        <v>8.5879999999999992</v>
      </c>
      <c r="M10" s="36">
        <f t="shared" si="3"/>
        <v>1.1429331913760978</v>
      </c>
      <c r="N10" s="44">
        <f t="shared" si="4"/>
        <v>-14.605442176870767</v>
      </c>
      <c r="O10" s="51"/>
      <c r="P10" s="43">
        <v>9.2100000000000009</v>
      </c>
      <c r="Q10" s="36">
        <f t="shared" si="5"/>
        <v>1.1425381466319315</v>
      </c>
      <c r="R10" s="44">
        <f t="shared" si="11"/>
        <v>-7.61157024793388</v>
      </c>
      <c r="S10" s="51"/>
      <c r="T10" s="43">
        <v>8.7789999999999999</v>
      </c>
      <c r="U10" s="36">
        <f t="shared" si="12"/>
        <v>1.1422066094197241</v>
      </c>
      <c r="V10" s="44">
        <f t="shared" si="6"/>
        <v>-11.269576379974326</v>
      </c>
      <c r="W10" s="51"/>
      <c r="X10" s="43">
        <v>8.9280000000000008</v>
      </c>
      <c r="Y10" s="36">
        <f t="shared" si="13"/>
        <v>1.1466735165681996</v>
      </c>
      <c r="Z10" s="44">
        <f t="shared" si="7"/>
        <v>-9.6206896551724057</v>
      </c>
      <c r="AA10" s="54"/>
      <c r="AB10" s="44"/>
      <c r="AC10" s="39">
        <f>(H10+M10+Q10+U10+Y10)/5</f>
        <v>1.14372588566925</v>
      </c>
      <c r="AD10" s="40">
        <f t="shared" si="14"/>
        <v>11437</v>
      </c>
      <c r="AE10" s="45" t="str">
        <f t="shared" si="8"/>
        <v>2CAD</v>
      </c>
      <c r="AF10" s="46"/>
    </row>
    <row r="11" spans="1:36" s="45" customFormat="1" x14ac:dyDescent="0.25">
      <c r="A11" s="42">
        <v>-1.9</v>
      </c>
      <c r="B11" s="43">
        <v>9.0589999999999993</v>
      </c>
      <c r="C11" s="35">
        <f t="shared" si="0"/>
        <v>9.0238347111457688</v>
      </c>
      <c r="D11" s="35">
        <f t="shared" si="9"/>
        <v>1.1715317932842784</v>
      </c>
      <c r="E11" s="43">
        <f t="shared" si="15"/>
        <v>1.1691934064713356</v>
      </c>
      <c r="F11" s="43">
        <f t="shared" si="16"/>
        <v>9.0418823805680599</v>
      </c>
      <c r="G11" s="43">
        <f t="shared" si="10"/>
        <v>9.0489115713277659</v>
      </c>
      <c r="H11" s="36">
        <f t="shared" si="1"/>
        <v>1.1701110824076466</v>
      </c>
      <c r="I11" s="44">
        <f t="shared" si="2"/>
        <v>-8.554296506137872</v>
      </c>
      <c r="J11" s="38"/>
      <c r="K11" s="48"/>
      <c r="L11" s="43">
        <v>8.8109999999999999</v>
      </c>
      <c r="M11" s="36">
        <f t="shared" si="3"/>
        <v>1.1726111258983232</v>
      </c>
      <c r="N11" s="44">
        <f t="shared" si="4"/>
        <v>-10.864364981504316</v>
      </c>
      <c r="O11" s="51"/>
      <c r="P11" s="43">
        <v>9.4559999999999995</v>
      </c>
      <c r="Q11" s="36">
        <f t="shared" si="5"/>
        <v>1.1730554521771492</v>
      </c>
      <c r="R11" s="44">
        <f t="shared" si="11"/>
        <v>-6.4945054945054963</v>
      </c>
      <c r="S11" s="51"/>
      <c r="T11" s="43">
        <v>8.984</v>
      </c>
      <c r="U11" s="36">
        <f t="shared" si="12"/>
        <v>1.1688784803538903</v>
      </c>
      <c r="V11" s="44">
        <f t="shared" si="6"/>
        <v>-9.1300813008130088</v>
      </c>
      <c r="W11" s="51"/>
      <c r="X11" s="43">
        <v>9.1329999999999991</v>
      </c>
      <c r="Y11" s="36">
        <f t="shared" si="13"/>
        <v>1.1730028255843821</v>
      </c>
      <c r="Z11" s="44">
        <f t="shared" si="7"/>
        <v>-8.0609002647837649</v>
      </c>
      <c r="AA11" s="54"/>
      <c r="AB11" s="44"/>
      <c r="AC11" s="39">
        <f>(H11+M11+Q11+U11+Y11)/5</f>
        <v>1.1715317932842784</v>
      </c>
      <c r="AD11" s="40">
        <f t="shared" si="14"/>
        <v>11715</v>
      </c>
      <c r="AE11" s="45" t="str">
        <f t="shared" si="8"/>
        <v>2DC3</v>
      </c>
      <c r="AF11" s="46"/>
    </row>
    <row r="12" spans="1:36" s="45" customFormat="1" x14ac:dyDescent="0.25">
      <c r="A12" s="42">
        <v>-2</v>
      </c>
      <c r="B12" s="43">
        <v>9.2690000000000001</v>
      </c>
      <c r="C12" s="35">
        <f t="shared" si="0"/>
        <v>9.2278416870845117</v>
      </c>
      <c r="D12" s="35">
        <f t="shared" si="9"/>
        <v>1.198017280442949</v>
      </c>
      <c r="E12" s="43">
        <f t="shared" si="15"/>
        <v>1.1956260283861766</v>
      </c>
      <c r="F12" s="43">
        <f t="shared" si="16"/>
        <v>9.2462973704586808</v>
      </c>
      <c r="G12" s="43">
        <f t="shared" si="10"/>
        <v>9.2534854741413373</v>
      </c>
      <c r="H12" s="36">
        <f t="shared" si="1"/>
        <v>1.1972358563678636</v>
      </c>
      <c r="I12" s="44">
        <f t="shared" si="2"/>
        <v>-7.3041765169424737</v>
      </c>
      <c r="J12" s="38"/>
      <c r="K12" s="48"/>
      <c r="L12" s="43">
        <v>9.02</v>
      </c>
      <c r="M12" s="36">
        <f t="shared" si="3"/>
        <v>1.2004258717061485</v>
      </c>
      <c r="N12" s="44">
        <f t="shared" si="4"/>
        <v>-8.8431372549019649</v>
      </c>
      <c r="O12" s="51"/>
      <c r="P12" s="43">
        <v>9.6660000000000004</v>
      </c>
      <c r="Q12" s="36">
        <f t="shared" si="5"/>
        <v>1.1991068105694083</v>
      </c>
      <c r="R12" s="44">
        <f t="shared" si="11"/>
        <v>-5.8019207683073217</v>
      </c>
      <c r="S12" s="51"/>
      <c r="T12" s="43">
        <v>9.1750000000000007</v>
      </c>
      <c r="U12" s="36">
        <f t="shared" si="12"/>
        <v>1.1937288576632841</v>
      </c>
      <c r="V12" s="44">
        <f t="shared" si="6"/>
        <v>-7.808510638297868</v>
      </c>
      <c r="W12" s="51"/>
      <c r="X12" s="43">
        <v>9.34</v>
      </c>
      <c r="Y12" s="36">
        <f t="shared" si="13"/>
        <v>1.1995890059080401</v>
      </c>
      <c r="Z12" s="44">
        <f t="shared" si="7"/>
        <v>-6.9701492537313436</v>
      </c>
      <c r="AA12" s="54"/>
      <c r="AB12" s="44"/>
      <c r="AC12" s="39">
        <f>(H12+M12+Q12+U12+Y12)/5</f>
        <v>1.198017280442949</v>
      </c>
      <c r="AD12" s="40">
        <f t="shared" si="14"/>
        <v>11980</v>
      </c>
      <c r="AE12" s="45" t="str">
        <f t="shared" si="8"/>
        <v>2ECC</v>
      </c>
      <c r="AF12" s="46"/>
    </row>
    <row r="13" spans="1:36" s="45" customFormat="1" x14ac:dyDescent="0.25">
      <c r="A13" s="42">
        <v>-2.1</v>
      </c>
      <c r="B13" s="43">
        <v>9.4849999999999994</v>
      </c>
      <c r="C13" s="35">
        <f t="shared" si="0"/>
        <v>9.4462564109509088</v>
      </c>
      <c r="D13" s="35">
        <f t="shared" si="9"/>
        <v>1.2263732733574515</v>
      </c>
      <c r="E13" s="43">
        <f t="shared" si="15"/>
        <v>1.2239254225124268</v>
      </c>
      <c r="F13" s="43">
        <f t="shared" si="16"/>
        <v>9.4651489237728104</v>
      </c>
      <c r="G13" s="43">
        <f t="shared" si="10"/>
        <v>9.4725071634129563</v>
      </c>
      <c r="H13" s="36">
        <f t="shared" si="1"/>
        <v>1.225135623869801</v>
      </c>
      <c r="I13" s="44">
        <f t="shared" si="2"/>
        <v>-6.3872053872053893</v>
      </c>
      <c r="J13" s="38"/>
      <c r="K13" s="48"/>
      <c r="L13" s="43">
        <v>9.23</v>
      </c>
      <c r="M13" s="36">
        <f t="shared" si="3"/>
        <v>1.2283737024221453</v>
      </c>
      <c r="N13" s="44">
        <f t="shared" si="4"/>
        <v>-7.5040650406504046</v>
      </c>
      <c r="O13" s="51"/>
      <c r="P13" s="43">
        <v>9.891</v>
      </c>
      <c r="Q13" s="36">
        <f t="shared" si="5"/>
        <v>1.2270189802754001</v>
      </c>
      <c r="R13" s="44">
        <f t="shared" si="11"/>
        <v>-5.2305658381808566</v>
      </c>
      <c r="S13" s="51"/>
      <c r="T13" s="43">
        <v>9.3859999999999992</v>
      </c>
      <c r="U13" s="36">
        <f t="shared" si="12"/>
        <v>1.2211813687223523</v>
      </c>
      <c r="V13" s="44">
        <f t="shared" si="6"/>
        <v>-6.7720057720057749</v>
      </c>
      <c r="W13" s="51"/>
      <c r="X13" s="43">
        <v>9.5779999999999994</v>
      </c>
      <c r="Y13" s="36">
        <f t="shared" si="13"/>
        <v>1.2301566914975597</v>
      </c>
      <c r="Z13" s="44">
        <f t="shared" si="7"/>
        <v>-6.0697084917617259</v>
      </c>
      <c r="AA13" s="54"/>
      <c r="AB13" s="44"/>
      <c r="AC13" s="39">
        <f>(H13+M13+Q13+U13+Y13)/5</f>
        <v>1.2263732733574515</v>
      </c>
      <c r="AD13" s="40">
        <f t="shared" si="14"/>
        <v>12264</v>
      </c>
      <c r="AE13" s="45" t="str">
        <f t="shared" si="8"/>
        <v>2FE8</v>
      </c>
      <c r="AF13" s="46"/>
    </row>
    <row r="14" spans="1:36" s="45" customFormat="1" x14ac:dyDescent="0.25">
      <c r="A14" s="42">
        <v>-2.2000000000000002</v>
      </c>
      <c r="B14" s="43">
        <v>9.7140000000000004</v>
      </c>
      <c r="C14" s="35">
        <f t="shared" si="0"/>
        <v>9.7082130892694281</v>
      </c>
      <c r="D14" s="35">
        <f t="shared" si="9"/>
        <v>1.2603821605918588</v>
      </c>
      <c r="E14" s="43">
        <f t="shared" si="15"/>
        <v>1.257866427736386</v>
      </c>
      <c r="F14" s="43">
        <f t="shared" si="16"/>
        <v>9.7276295154479655</v>
      </c>
      <c r="G14" s="43">
        <f t="shared" si="10"/>
        <v>9.7351918084115177</v>
      </c>
      <c r="H14" s="36">
        <f t="shared" si="1"/>
        <v>1.2547145440454663</v>
      </c>
      <c r="I14" s="44">
        <f t="shared" si="2"/>
        <v>-5.6674445740956818</v>
      </c>
      <c r="J14" s="38"/>
      <c r="K14" s="48"/>
      <c r="L14" s="43">
        <v>9.4600000000000009</v>
      </c>
      <c r="M14" s="36">
        <f t="shared" si="3"/>
        <v>1.2589832313015705</v>
      </c>
      <c r="N14" s="44">
        <f t="shared" si="4"/>
        <v>-6.4794520547945176</v>
      </c>
      <c r="O14" s="51"/>
      <c r="P14" s="43">
        <v>10.3</v>
      </c>
      <c r="Q14" s="36">
        <f t="shared" ref="Q14" si="17">P14/8.061</f>
        <v>1.2777571020965142</v>
      </c>
      <c r="R14" s="44">
        <f>P14/(8-P14)</f>
        <v>-4.478260869565216</v>
      </c>
      <c r="S14" s="51"/>
      <c r="T14" s="43">
        <v>9.6389999999999993</v>
      </c>
      <c r="U14" s="36">
        <f t="shared" si="12"/>
        <v>1.2540983606557377</v>
      </c>
      <c r="V14" s="44">
        <f t="shared" si="6"/>
        <v>-5.8810250152532051</v>
      </c>
      <c r="W14" s="51"/>
      <c r="X14" s="43">
        <v>9.782</v>
      </c>
      <c r="Y14" s="36">
        <f t="shared" si="13"/>
        <v>1.2563575648600052</v>
      </c>
      <c r="Z14" s="44">
        <f t="shared" si="7"/>
        <v>-5.489337822671156</v>
      </c>
      <c r="AA14" s="54"/>
      <c r="AB14" s="44"/>
      <c r="AC14" s="39">
        <f>(H14+M14+Q14+U14+Y14)/5</f>
        <v>1.2603821605918588</v>
      </c>
      <c r="AD14" s="40">
        <f>ROUND(10000*AC14,0)</f>
        <v>12604</v>
      </c>
      <c r="AE14" s="45" t="str">
        <f t="shared" si="8"/>
        <v>313C</v>
      </c>
      <c r="AF14" s="46"/>
    </row>
    <row r="15" spans="1:36" s="45" customFormat="1" x14ac:dyDescent="0.25">
      <c r="A15" s="34">
        <v>-2.2999999999999998</v>
      </c>
      <c r="B15" s="43">
        <v>9.93</v>
      </c>
      <c r="C15" s="35">
        <f t="shared" si="0"/>
        <v>9.9408715730938209</v>
      </c>
      <c r="D15" s="35">
        <f t="shared" si="9"/>
        <v>1.2905873692977465</v>
      </c>
      <c r="E15" s="43">
        <f t="shared" si="15"/>
        <v>1.2880113466045375</v>
      </c>
      <c r="F15" s="43">
        <f t="shared" si="16"/>
        <v>9.960753316240007</v>
      </c>
      <c r="G15" s="43">
        <f t="shared" si="10"/>
        <v>9.9684968404557939</v>
      </c>
      <c r="H15" s="36">
        <f t="shared" si="1"/>
        <v>1.2826143115474038</v>
      </c>
      <c r="I15" s="44">
        <f t="shared" si="2"/>
        <v>-5.1450777202072544</v>
      </c>
      <c r="J15" s="38"/>
      <c r="K15" s="48"/>
      <c r="L15" s="43">
        <v>9.6</v>
      </c>
      <c r="M15" s="36">
        <f t="shared" si="3"/>
        <v>1.2776151184455682</v>
      </c>
      <c r="N15" s="44">
        <f>L15/(8-L15)</f>
        <v>-6.0000000000000009</v>
      </c>
      <c r="O15" s="51"/>
      <c r="P15" s="43"/>
      <c r="Q15" s="36"/>
      <c r="R15" s="44"/>
      <c r="S15" s="51"/>
      <c r="T15" s="43">
        <v>10</v>
      </c>
      <c r="U15" s="36">
        <f t="shared" si="12"/>
        <v>1.3010668748373666</v>
      </c>
      <c r="V15" s="44">
        <f>T15/(8-T15)</f>
        <v>-5</v>
      </c>
      <c r="W15" s="51"/>
      <c r="X15" s="43">
        <v>10.130000000000001</v>
      </c>
      <c r="Y15" s="36">
        <f t="shared" si="13"/>
        <v>1.3010531723606475</v>
      </c>
      <c r="Z15" s="44">
        <f t="shared" si="7"/>
        <v>-4.7558685446009372</v>
      </c>
      <c r="AA15" s="54"/>
      <c r="AB15" s="44"/>
      <c r="AC15" s="39">
        <f>(H15+M15+Q15+U15+Y15)/4</f>
        <v>1.2905873692977465</v>
      </c>
      <c r="AD15" s="40">
        <f t="shared" si="14"/>
        <v>12906</v>
      </c>
      <c r="AE15" s="45" t="str">
        <f t="shared" si="8"/>
        <v>326A</v>
      </c>
      <c r="AF15" s="46"/>
    </row>
    <row r="16" spans="1:36" x14ac:dyDescent="0.25">
      <c r="A16" s="19">
        <v>-2.4</v>
      </c>
      <c r="C16" s="35">
        <f t="shared" ref="C16" si="18">7.718*E16</f>
        <v>10.250991230209266</v>
      </c>
      <c r="D16" s="35">
        <f t="shared" ref="D16" si="19">AC16</f>
        <v>1.3308490817141336</v>
      </c>
      <c r="E16" s="43">
        <f t="shared" ref="E16" si="20">D16/1.002</f>
        <v>1.3281926963214907</v>
      </c>
      <c r="F16" s="43">
        <f t="shared" ref="F16" si="21">7.718*D16</f>
        <v>10.271493212669684</v>
      </c>
      <c r="G16" s="43">
        <f t="shared" ref="G16" si="22">7.724*AC16</f>
        <v>10.279478307159968</v>
      </c>
      <c r="H16" s="12"/>
      <c r="I16" s="44"/>
      <c r="J16" s="38"/>
      <c r="L16" s="20">
        <v>10</v>
      </c>
      <c r="M16" s="12">
        <f t="shared" ref="M16" si="23">L16/7.514</f>
        <v>1.3308490817141336</v>
      </c>
      <c r="N16" s="21">
        <f t="shared" si="4"/>
        <v>-5</v>
      </c>
      <c r="Q16" s="12"/>
      <c r="U16" s="12"/>
      <c r="Y16" s="12"/>
      <c r="AC16" s="16">
        <f>(H16+M16+Q16+U16+Y16)/1</f>
        <v>1.3308490817141336</v>
      </c>
      <c r="AD16" s="17">
        <f t="shared" si="14"/>
        <v>13308</v>
      </c>
      <c r="AE16" s="22" t="str">
        <f t="shared" si="8"/>
        <v>33FC</v>
      </c>
      <c r="AF16" s="46"/>
      <c r="AG16" s="45"/>
      <c r="AH16" s="45"/>
      <c r="AI16" s="45"/>
      <c r="AJ16" s="45"/>
    </row>
    <row r="17" spans="1:36" x14ac:dyDescent="0.25">
      <c r="A17" s="24"/>
      <c r="B17" s="25"/>
      <c r="C17" s="35"/>
      <c r="D17" s="35"/>
      <c r="E17" s="43"/>
      <c r="F17" s="43"/>
      <c r="G17" s="43"/>
      <c r="H17" s="26"/>
      <c r="I17" s="27"/>
      <c r="J17" s="14"/>
      <c r="L17" s="25"/>
      <c r="M17" s="26"/>
      <c r="N17" s="27"/>
      <c r="P17" s="25"/>
      <c r="Q17" s="26"/>
      <c r="R17" s="27"/>
      <c r="T17" s="25"/>
      <c r="U17" s="26"/>
      <c r="V17" s="27"/>
      <c r="X17" s="25"/>
      <c r="Y17" s="26"/>
      <c r="Z17" s="27"/>
      <c r="AB17" s="27"/>
      <c r="AD17" s="28"/>
      <c r="AE17" s="15"/>
      <c r="AF17" s="46"/>
      <c r="AG17" s="45"/>
      <c r="AH17" s="45"/>
      <c r="AI17" s="45"/>
      <c r="AJ17" s="45"/>
    </row>
    <row r="18" spans="1:36" x14ac:dyDescent="0.25">
      <c r="A18" s="19">
        <v>1</v>
      </c>
      <c r="B18" s="20">
        <v>7.7530000000000001</v>
      </c>
      <c r="C18" s="35">
        <f t="shared" ref="C18:C30" si="24">7.718*E18</f>
        <v>7.7086001366251589</v>
      </c>
      <c r="D18" s="35">
        <f t="shared" ref="D18:D30" si="25">AC18</f>
        <v>1.0007796497665729</v>
      </c>
      <c r="E18" s="43">
        <f t="shared" ref="E18:E30" si="26">D18/1.002</f>
        <v>0.99878208559538206</v>
      </c>
      <c r="F18" s="43">
        <f t="shared" ref="F18:F30" si="27">7.718*D18</f>
        <v>7.7240173368984095</v>
      </c>
      <c r="G18" s="43">
        <f t="shared" ref="G18:G30" si="28">7.724*AC18</f>
        <v>7.7300220147970089</v>
      </c>
      <c r="H18" s="12">
        <f t="shared" ref="H18:H30" si="29">B18/7.742</f>
        <v>1.0014208214931541</v>
      </c>
      <c r="I18" s="21">
        <f t="shared" ref="I18:I30" si="30">B18/(8-B18)</f>
        <v>31.38866396761135</v>
      </c>
      <c r="J18" s="14"/>
      <c r="L18" s="20">
        <v>7.5209999999999999</v>
      </c>
      <c r="M18" s="12">
        <f t="shared" ref="M18:M31" si="31">L18/7.514</f>
        <v>1.0009315943571999</v>
      </c>
      <c r="N18" s="21">
        <f t="shared" ref="N18:N31" si="32">L18/(8-L18)</f>
        <v>15.70146137787056</v>
      </c>
      <c r="P18" s="20">
        <v>8.0630000000000006</v>
      </c>
      <c r="Q18" s="12">
        <f t="shared" ref="Q18:Q29" si="33">P18/8.061</f>
        <v>1.0002481081751644</v>
      </c>
      <c r="R18" s="21">
        <f t="shared" ref="R18:R29" si="34">P18/(8-P18)</f>
        <v>-127.98412698412575</v>
      </c>
      <c r="T18" s="20">
        <v>7.694</v>
      </c>
      <c r="U18" s="12">
        <f>T18/7.686</f>
        <v>1.0010408534998698</v>
      </c>
      <c r="V18" s="21">
        <f>T18/(8-T18)</f>
        <v>25.143790849673199</v>
      </c>
      <c r="X18" s="20">
        <v>7.7880000000000003</v>
      </c>
      <c r="Y18" s="12">
        <f>X18/7.786</f>
        <v>1.0002568713074751</v>
      </c>
      <c r="Z18" s="21">
        <f t="shared" ref="Z18:Z31" si="35">X18/(8-X18)</f>
        <v>36.735849056603818</v>
      </c>
      <c r="AC18" s="16">
        <f>(H18+M18+Q18+U18+Y18)/5</f>
        <v>1.0007796497665729</v>
      </c>
      <c r="AD18" s="23">
        <f>ROUND(10000*AC18,0)</f>
        <v>10008</v>
      </c>
      <c r="AE18" s="22" t="str">
        <f t="shared" ref="AE18:AE31" si="36">DEC2HEX(AD18)</f>
        <v>2718</v>
      </c>
      <c r="AF18" s="46"/>
      <c r="AG18" s="45"/>
      <c r="AH18" s="45"/>
      <c r="AI18" s="45"/>
      <c r="AJ18" s="45"/>
    </row>
    <row r="19" spans="1:36" x14ac:dyDescent="0.25">
      <c r="A19" s="19">
        <v>1.1000000000000001</v>
      </c>
      <c r="B19" s="20">
        <v>7.7990000000000004</v>
      </c>
      <c r="C19" s="35">
        <f t="shared" si="24"/>
        <v>7.7624057687292094</v>
      </c>
      <c r="D19" s="35">
        <f t="shared" si="25"/>
        <v>1.0077650402003975</v>
      </c>
      <c r="E19" s="43">
        <f t="shared" si="26"/>
        <v>1.0057535331341292</v>
      </c>
      <c r="F19" s="43">
        <f t="shared" si="27"/>
        <v>7.7779305802666681</v>
      </c>
      <c r="G19" s="43">
        <f t="shared" si="28"/>
        <v>7.7839771705078702</v>
      </c>
      <c r="H19" s="12">
        <f t="shared" si="29"/>
        <v>1.0073624386463447</v>
      </c>
      <c r="I19" s="21">
        <f t="shared" si="30"/>
        <v>38.800995024875697</v>
      </c>
      <c r="J19" s="14"/>
      <c r="L19" s="20">
        <v>7.57</v>
      </c>
      <c r="M19" s="12">
        <f t="shared" si="31"/>
        <v>1.0074527548575991</v>
      </c>
      <c r="N19" s="21">
        <f t="shared" si="32"/>
        <v>17.604651162790709</v>
      </c>
      <c r="P19" s="20">
        <v>8.1210000000000004</v>
      </c>
      <c r="Q19" s="12">
        <f t="shared" si="33"/>
        <v>1.0074432452549311</v>
      </c>
      <c r="R19" s="21">
        <f t="shared" si="34"/>
        <v>-67.115702479338609</v>
      </c>
      <c r="T19" s="20">
        <v>7.7619999999999996</v>
      </c>
      <c r="U19" s="12">
        <f t="shared" ref="U19:U31" si="37">T19/7.686</f>
        <v>1.0098881082487638</v>
      </c>
      <c r="V19" s="21">
        <f t="shared" ref="V19:V31" si="38">T19/(8-T19)</f>
        <v>32.613445378151198</v>
      </c>
      <c r="X19" s="20">
        <v>7.8380000000000001</v>
      </c>
      <c r="Y19" s="12">
        <f t="shared" ref="Y19:Y31" si="39">X19/7.786</f>
        <v>1.0066786539943489</v>
      </c>
      <c r="Z19" s="21">
        <f t="shared" si="35"/>
        <v>48.382716049382736</v>
      </c>
      <c r="AC19" s="16">
        <f>(H19+M19+Q19+U19+Y19)/5</f>
        <v>1.0077650402003975</v>
      </c>
      <c r="AD19" s="23">
        <f t="shared" ref="AD19:AD31" si="40">ROUND(10000*AC19,0)</f>
        <v>10078</v>
      </c>
      <c r="AE19" s="22" t="str">
        <f t="shared" si="36"/>
        <v>275E</v>
      </c>
      <c r="AF19" s="46"/>
      <c r="AG19" s="45"/>
      <c r="AH19" s="45"/>
      <c r="AI19" s="45"/>
      <c r="AJ19" s="45"/>
    </row>
    <row r="20" spans="1:36" x14ac:dyDescent="0.25">
      <c r="A20" s="19">
        <v>1.2</v>
      </c>
      <c r="B20" s="20">
        <v>7.891</v>
      </c>
      <c r="C20" s="35">
        <f t="shared" si="24"/>
        <v>7.8489360361976779</v>
      </c>
      <c r="D20" s="35">
        <f t="shared" si="25"/>
        <v>1.0189989515768429</v>
      </c>
      <c r="E20" s="43">
        <f t="shared" si="26"/>
        <v>1.0169650215337753</v>
      </c>
      <c r="F20" s="43">
        <f t="shared" si="27"/>
        <v>7.8646339082700738</v>
      </c>
      <c r="G20" s="43">
        <f t="shared" si="28"/>
        <v>7.8707479019795352</v>
      </c>
      <c r="H20" s="12">
        <f t="shared" si="29"/>
        <v>1.0192456729527255</v>
      </c>
      <c r="I20" s="21">
        <f t="shared" si="30"/>
        <v>72.394495412844051</v>
      </c>
      <c r="J20" s="14"/>
      <c r="L20" s="20">
        <v>7.6509999999999998</v>
      </c>
      <c r="M20" s="12">
        <f t="shared" si="31"/>
        <v>1.0182326324194835</v>
      </c>
      <c r="N20" s="21">
        <f t="shared" si="32"/>
        <v>21.922636103151849</v>
      </c>
      <c r="P20" s="20">
        <v>8.2140000000000004</v>
      </c>
      <c r="Q20" s="12">
        <f t="shared" si="33"/>
        <v>1.0189802754000745</v>
      </c>
      <c r="R20" s="21">
        <f t="shared" si="34"/>
        <v>-38.383177570093387</v>
      </c>
      <c r="T20" s="20">
        <v>7.843</v>
      </c>
      <c r="U20" s="12">
        <f t="shared" si="37"/>
        <v>1.0204267499349466</v>
      </c>
      <c r="V20" s="21">
        <f t="shared" si="38"/>
        <v>49.955414012738842</v>
      </c>
      <c r="X20" s="20">
        <v>7.9269999999999996</v>
      </c>
      <c r="Y20" s="12">
        <f t="shared" si="39"/>
        <v>1.0181094271769844</v>
      </c>
      <c r="Z20" s="21">
        <f t="shared" si="35"/>
        <v>108.58904109588981</v>
      </c>
      <c r="AC20" s="16">
        <f>(H20+M20+Q20+U20+Y20)/5</f>
        <v>1.0189989515768429</v>
      </c>
      <c r="AD20" s="23">
        <f t="shared" si="40"/>
        <v>10190</v>
      </c>
      <c r="AE20" s="22" t="str">
        <f t="shared" si="36"/>
        <v>27CE</v>
      </c>
      <c r="AF20" s="46"/>
      <c r="AG20" s="45"/>
      <c r="AH20" s="45"/>
      <c r="AI20" s="45"/>
      <c r="AJ20" s="45"/>
    </row>
    <row r="21" spans="1:36" x14ac:dyDescent="0.25">
      <c r="A21" s="19">
        <v>1.3</v>
      </c>
      <c r="B21" s="20">
        <v>8.0229999999999997</v>
      </c>
      <c r="C21" s="35">
        <f t="shared" si="24"/>
        <v>7.972544941583882</v>
      </c>
      <c r="D21" s="35">
        <f t="shared" si="25"/>
        <v>1.035046648285443</v>
      </c>
      <c r="E21" s="43">
        <f t="shared" si="26"/>
        <v>1.0329806869116198</v>
      </c>
      <c r="F21" s="43">
        <f t="shared" si="27"/>
        <v>7.9884900314670491</v>
      </c>
      <c r="G21" s="43">
        <f t="shared" si="28"/>
        <v>7.9947003113567616</v>
      </c>
      <c r="H21" s="12">
        <f t="shared" si="29"/>
        <v>1.0362955308705761</v>
      </c>
      <c r="I21" s="21">
        <f t="shared" si="30"/>
        <v>-348.82608695652647</v>
      </c>
      <c r="J21" s="14"/>
      <c r="L21" s="20">
        <v>7.758</v>
      </c>
      <c r="M21" s="12">
        <f t="shared" si="31"/>
        <v>1.0324727175938249</v>
      </c>
      <c r="N21" s="21">
        <f t="shared" si="32"/>
        <v>32.057851239669425</v>
      </c>
      <c r="P21" s="20">
        <v>8.3439999999999994</v>
      </c>
      <c r="Q21" s="12">
        <f t="shared" si="33"/>
        <v>1.0351073067857586</v>
      </c>
      <c r="R21" s="21">
        <f t="shared" si="34"/>
        <v>-24.25581395348841</v>
      </c>
      <c r="T21" s="20">
        <v>7.9619999999999997</v>
      </c>
      <c r="U21" s="12">
        <f t="shared" si="37"/>
        <v>1.0359094457455114</v>
      </c>
      <c r="V21" s="21">
        <f t="shared" si="38"/>
        <v>209.52631578947228</v>
      </c>
      <c r="X21" s="20">
        <v>8.0619999999999994</v>
      </c>
      <c r="Y21" s="12">
        <f t="shared" si="39"/>
        <v>1.0354482404315437</v>
      </c>
      <c r="Z21" s="21">
        <f t="shared" si="35"/>
        <v>-130.03225806451741</v>
      </c>
      <c r="AC21" s="16">
        <f>(H21+M21+Q21+U21+Y21)/5</f>
        <v>1.035046648285443</v>
      </c>
      <c r="AD21" s="23">
        <f t="shared" si="40"/>
        <v>10350</v>
      </c>
      <c r="AE21" s="22" t="str">
        <f t="shared" si="36"/>
        <v>286E</v>
      </c>
      <c r="AF21" s="46"/>
      <c r="AG21" s="45"/>
      <c r="AH21" s="45"/>
      <c r="AI21" s="45"/>
      <c r="AJ21" s="45"/>
    </row>
    <row r="22" spans="1:36" x14ac:dyDescent="0.25">
      <c r="A22" s="19">
        <v>1.4</v>
      </c>
      <c r="B22" s="20">
        <v>8.1460000000000008</v>
      </c>
      <c r="C22" s="35">
        <f t="shared" si="24"/>
        <v>8.1090844977747292</v>
      </c>
      <c r="D22" s="35">
        <f t="shared" si="25"/>
        <v>1.0527730845776468</v>
      </c>
      <c r="E22" s="43">
        <f t="shared" si="26"/>
        <v>1.050671741095456</v>
      </c>
      <c r="F22" s="43">
        <f t="shared" si="27"/>
        <v>8.1253026667702777</v>
      </c>
      <c r="G22" s="43">
        <f t="shared" si="28"/>
        <v>8.131619305277745</v>
      </c>
      <c r="H22" s="12">
        <f t="shared" si="29"/>
        <v>1.0521828984758461</v>
      </c>
      <c r="I22" s="21">
        <f t="shared" si="30"/>
        <v>-55.794520547944906</v>
      </c>
      <c r="J22" s="14"/>
      <c r="L22" s="20">
        <v>7.8979999999999997</v>
      </c>
      <c r="M22" s="12">
        <f t="shared" si="31"/>
        <v>1.0511046047378227</v>
      </c>
      <c r="N22" s="21">
        <f t="shared" si="32"/>
        <v>77.431372549019372</v>
      </c>
      <c r="P22" s="20">
        <v>8.4770000000000003</v>
      </c>
      <c r="Q22" s="12">
        <f t="shared" si="33"/>
        <v>1.0516065004341895</v>
      </c>
      <c r="R22" s="21">
        <f t="shared" si="34"/>
        <v>-17.771488469601668</v>
      </c>
      <c r="T22" s="20">
        <v>8.1050000000000004</v>
      </c>
      <c r="U22" s="12">
        <f t="shared" si="37"/>
        <v>1.0545147020556858</v>
      </c>
      <c r="V22" s="21">
        <f t="shared" si="38"/>
        <v>-77.190476190475877</v>
      </c>
      <c r="X22" s="20">
        <v>8.2100000000000009</v>
      </c>
      <c r="Y22" s="12">
        <f t="shared" si="39"/>
        <v>1.0544567171846906</v>
      </c>
      <c r="Z22" s="21">
        <f t="shared" si="35"/>
        <v>-39.095238095237939</v>
      </c>
      <c r="AC22" s="16">
        <f>(H22+M22+Q22+U22+Y22)/5</f>
        <v>1.0527730845776468</v>
      </c>
      <c r="AD22" s="23">
        <f t="shared" si="40"/>
        <v>10528</v>
      </c>
      <c r="AE22" s="22" t="str">
        <f t="shared" si="36"/>
        <v>2920</v>
      </c>
      <c r="AF22" s="46"/>
      <c r="AG22" s="45"/>
      <c r="AH22" s="45"/>
      <c r="AI22" s="45"/>
      <c r="AJ22" s="45"/>
    </row>
    <row r="23" spans="1:36" x14ac:dyDescent="0.25">
      <c r="A23" s="19">
        <v>1.5</v>
      </c>
      <c r="B23" s="20">
        <v>8.3000000000000007</v>
      </c>
      <c r="C23" s="35">
        <f t="shared" si="24"/>
        <v>8.2726541535412625</v>
      </c>
      <c r="D23" s="35">
        <f t="shared" si="25"/>
        <v>1.0740087408458598</v>
      </c>
      <c r="E23" s="43">
        <f t="shared" si="26"/>
        <v>1.0718650108242114</v>
      </c>
      <c r="F23" s="43">
        <f t="shared" si="27"/>
        <v>8.2891994618483462</v>
      </c>
      <c r="G23" s="43">
        <f t="shared" si="28"/>
        <v>8.2956435142934222</v>
      </c>
      <c r="H23" s="12">
        <f t="shared" si="29"/>
        <v>1.0720743993800053</v>
      </c>
      <c r="I23" s="21">
        <f t="shared" si="30"/>
        <v>-27.666666666666604</v>
      </c>
      <c r="J23" s="14"/>
      <c r="L23" s="20">
        <v>8.0670000000000002</v>
      </c>
      <c r="M23" s="12">
        <f t="shared" si="31"/>
        <v>1.0735959542187916</v>
      </c>
      <c r="N23" s="21">
        <f t="shared" si="32"/>
        <v>-120.40298507462656</v>
      </c>
      <c r="P23" s="20">
        <v>8.6389999999999993</v>
      </c>
      <c r="Q23" s="12">
        <f t="shared" si="33"/>
        <v>1.0717032626225034</v>
      </c>
      <c r="R23" s="21">
        <f t="shared" si="34"/>
        <v>-13.519561815336475</v>
      </c>
      <c r="T23" s="20">
        <v>8.2769999999999992</v>
      </c>
      <c r="U23" s="12">
        <f t="shared" si="37"/>
        <v>1.0768930523028883</v>
      </c>
      <c r="V23" s="21">
        <f t="shared" si="38"/>
        <v>-29.88086642599286</v>
      </c>
      <c r="X23" s="20">
        <v>8.3759999999999994</v>
      </c>
      <c r="Y23" s="12">
        <f t="shared" si="39"/>
        <v>1.0757770357051117</v>
      </c>
      <c r="Z23" s="21">
        <f t="shared" si="35"/>
        <v>-22.276595744680883</v>
      </c>
      <c r="AC23" s="16">
        <f>(H23+M23+Q23+U23+Y23)/5</f>
        <v>1.0740087408458598</v>
      </c>
      <c r="AD23" s="23">
        <f t="shared" si="40"/>
        <v>10740</v>
      </c>
      <c r="AE23" s="22" t="str">
        <f t="shared" si="36"/>
        <v>29F4</v>
      </c>
    </row>
    <row r="24" spans="1:36" x14ac:dyDescent="0.25">
      <c r="A24" s="19">
        <v>1.6</v>
      </c>
      <c r="B24" s="20">
        <v>8.4830000000000005</v>
      </c>
      <c r="C24" s="35">
        <f t="shared" si="24"/>
        <v>8.4520915549888187</v>
      </c>
      <c r="D24" s="35">
        <f t="shared" si="25"/>
        <v>1.0973044490928734</v>
      </c>
      <c r="E24" s="43">
        <f t="shared" si="26"/>
        <v>1.0951142206515703</v>
      </c>
      <c r="F24" s="43">
        <f t="shared" si="27"/>
        <v>8.4689957380987959</v>
      </c>
      <c r="G24" s="43">
        <f t="shared" si="28"/>
        <v>8.4755795647933549</v>
      </c>
      <c r="H24" s="12">
        <f t="shared" si="29"/>
        <v>1.0957117024024801</v>
      </c>
      <c r="I24" s="21">
        <f t="shared" si="30"/>
        <v>-17.563146997929589</v>
      </c>
      <c r="J24" s="14"/>
      <c r="L24" s="20">
        <v>8.2420000000000009</v>
      </c>
      <c r="M24" s="12">
        <f t="shared" si="31"/>
        <v>1.0968858131487891</v>
      </c>
      <c r="N24" s="21">
        <f t="shared" si="32"/>
        <v>-34.057851239669304</v>
      </c>
      <c r="P24" s="20">
        <v>8.8379999999999992</v>
      </c>
      <c r="Q24" s="12">
        <f t="shared" si="33"/>
        <v>1.0963900260513584</v>
      </c>
      <c r="R24" s="21">
        <f t="shared" si="34"/>
        <v>-10.54653937947495</v>
      </c>
      <c r="T24" s="20">
        <v>8.4550000000000001</v>
      </c>
      <c r="U24" s="12">
        <f t="shared" si="37"/>
        <v>1.1000520426749936</v>
      </c>
      <c r="V24" s="21">
        <f>T24/(8-T24)</f>
        <v>-18.58241758241758</v>
      </c>
      <c r="X24" s="20">
        <v>8.5449999999999999</v>
      </c>
      <c r="Y24" s="12">
        <f t="shared" si="39"/>
        <v>1.0974826611867454</v>
      </c>
      <c r="Z24" s="21">
        <f t="shared" si="35"/>
        <v>-15.67889908256881</v>
      </c>
      <c r="AC24" s="16">
        <f>(H24+M24+Q24+U24+Y24)/5</f>
        <v>1.0973044490928734</v>
      </c>
      <c r="AD24" s="23">
        <f t="shared" si="40"/>
        <v>10973</v>
      </c>
      <c r="AE24" s="22" t="str">
        <f t="shared" si="36"/>
        <v>2ADD</v>
      </c>
    </row>
    <row r="25" spans="1:36" x14ac:dyDescent="0.25">
      <c r="A25" s="19">
        <v>1.7</v>
      </c>
      <c r="B25" s="20">
        <v>8.6859999999999999</v>
      </c>
      <c r="C25" s="35">
        <f t="shared" si="24"/>
        <v>8.6460826086888467</v>
      </c>
      <c r="D25" s="35">
        <f t="shared" si="25"/>
        <v>1.1224896053260203</v>
      </c>
      <c r="E25" s="43">
        <f t="shared" si="26"/>
        <v>1.1202491071117966</v>
      </c>
      <c r="F25" s="43">
        <f t="shared" si="27"/>
        <v>8.6633747739062237</v>
      </c>
      <c r="G25" s="43">
        <f t="shared" si="28"/>
        <v>8.6701097115381813</v>
      </c>
      <c r="H25" s="12">
        <f t="shared" si="29"/>
        <v>1.1219323172306896</v>
      </c>
      <c r="I25" s="21">
        <f t="shared" si="30"/>
        <v>-12.661807580174928</v>
      </c>
      <c r="J25" s="14"/>
      <c r="L25" s="20">
        <v>8.4250000000000007</v>
      </c>
      <c r="M25" s="12">
        <f t="shared" si="31"/>
        <v>1.1212403513441576</v>
      </c>
      <c r="N25" s="21">
        <f t="shared" si="32"/>
        <v>-19.823529411764675</v>
      </c>
      <c r="P25" s="20">
        <v>9.0389999999999997</v>
      </c>
      <c r="Q25" s="12">
        <f t="shared" si="33"/>
        <v>1.1213248976553778</v>
      </c>
      <c r="R25" s="21">
        <f t="shared" si="34"/>
        <v>-8.6997112608277209</v>
      </c>
      <c r="T25" s="20">
        <v>8.65</v>
      </c>
      <c r="U25" s="12">
        <f t="shared" si="37"/>
        <v>1.1254228467343221</v>
      </c>
      <c r="V25" s="21">
        <f t="shared" si="38"/>
        <v>-13.307692307692301</v>
      </c>
      <c r="X25" s="20">
        <v>8.74</v>
      </c>
      <c r="Y25" s="12">
        <f t="shared" si="39"/>
        <v>1.1225276136655535</v>
      </c>
      <c r="Z25" s="21">
        <f t="shared" si="35"/>
        <v>-11.810810810810807</v>
      </c>
      <c r="AC25" s="16">
        <f>(H25+M25+Q25+U25+Y25)/5</f>
        <v>1.1224896053260203</v>
      </c>
      <c r="AD25" s="23">
        <f t="shared" si="40"/>
        <v>11225</v>
      </c>
      <c r="AE25" s="22" t="str">
        <f t="shared" si="36"/>
        <v>2BD9</v>
      </c>
    </row>
    <row r="26" spans="1:36" x14ac:dyDescent="0.25">
      <c r="A26" s="19">
        <v>1.8</v>
      </c>
      <c r="B26" s="20">
        <v>8.8930000000000007</v>
      </c>
      <c r="C26" s="35">
        <f t="shared" si="24"/>
        <v>8.8526852352902683</v>
      </c>
      <c r="D26" s="35">
        <f t="shared" si="25"/>
        <v>1.1493120764136886</v>
      </c>
      <c r="E26" s="43">
        <f t="shared" si="26"/>
        <v>1.1470180403330226</v>
      </c>
      <c r="F26" s="43">
        <f t="shared" si="27"/>
        <v>8.8703906057608481</v>
      </c>
      <c r="G26" s="43">
        <f t="shared" si="28"/>
        <v>8.8772864782193306</v>
      </c>
      <c r="H26" s="12">
        <f t="shared" si="29"/>
        <v>1.1486695944200467</v>
      </c>
      <c r="I26" s="21">
        <f t="shared" si="30"/>
        <v>-9.9585666293392983</v>
      </c>
      <c r="J26" s="14"/>
      <c r="L26" s="20">
        <v>8.6280000000000001</v>
      </c>
      <c r="M26" s="12">
        <f t="shared" si="31"/>
        <v>1.1482565877029545</v>
      </c>
      <c r="N26" s="21">
        <f t="shared" si="32"/>
        <v>-13.738853503184711</v>
      </c>
      <c r="P26" s="20">
        <v>9.2520000000000007</v>
      </c>
      <c r="Q26" s="12">
        <f t="shared" si="33"/>
        <v>1.1477484183103834</v>
      </c>
      <c r="R26" s="21">
        <f t="shared" si="34"/>
        <v>-7.3897763578274729</v>
      </c>
      <c r="T26" s="20">
        <v>8.8759999999999994</v>
      </c>
      <c r="U26" s="12">
        <f t="shared" si="37"/>
        <v>1.1548269581056465</v>
      </c>
      <c r="V26" s="21">
        <f t="shared" si="38"/>
        <v>-10.132420091324207</v>
      </c>
      <c r="X26" s="20">
        <v>8.9309999999999992</v>
      </c>
      <c r="Y26" s="12">
        <f t="shared" si="39"/>
        <v>1.1470588235294117</v>
      </c>
      <c r="Z26" s="21">
        <f t="shared" si="35"/>
        <v>-9.5929108485499537</v>
      </c>
      <c r="AC26" s="16">
        <f>(H26+M26+Q26+U26+Y26)/5</f>
        <v>1.1493120764136886</v>
      </c>
      <c r="AD26" s="23">
        <f t="shared" si="40"/>
        <v>11493</v>
      </c>
      <c r="AE26" s="22" t="str">
        <f t="shared" si="36"/>
        <v>2CE5</v>
      </c>
    </row>
    <row r="27" spans="1:36" x14ac:dyDescent="0.25">
      <c r="A27" s="19">
        <v>1.9</v>
      </c>
      <c r="B27" s="20">
        <v>9.1050000000000004</v>
      </c>
      <c r="C27" s="35">
        <f t="shared" si="24"/>
        <v>9.0630659250000001</v>
      </c>
      <c r="D27" s="35">
        <f t="shared" si="25"/>
        <v>1.1766250397577092</v>
      </c>
      <c r="E27" s="43">
        <f t="shared" si="26"/>
        <v>1.1742764867841409</v>
      </c>
      <c r="F27" s="43">
        <f t="shared" si="27"/>
        <v>9.08119205685</v>
      </c>
      <c r="G27" s="43">
        <f t="shared" si="28"/>
        <v>9.088251807088545</v>
      </c>
      <c r="H27" s="12">
        <f t="shared" si="29"/>
        <v>1.1760526995608371</v>
      </c>
      <c r="I27" s="21">
        <f t="shared" si="30"/>
        <v>-8.2398190045248842</v>
      </c>
      <c r="J27" s="14"/>
      <c r="L27" s="20">
        <v>8.85</v>
      </c>
      <c r="M27" s="12">
        <f t="shared" si="31"/>
        <v>1.1778014373170083</v>
      </c>
      <c r="N27" s="21">
        <f t="shared" si="32"/>
        <v>-10.411764705882357</v>
      </c>
      <c r="P27" s="20">
        <v>9.4629999999999992</v>
      </c>
      <c r="Q27" s="12">
        <f t="shared" si="33"/>
        <v>1.1739238307902244</v>
      </c>
      <c r="R27" s="21">
        <f t="shared" si="34"/>
        <v>-6.4682159945317874</v>
      </c>
      <c r="T27" s="20">
        <v>9.0489999999999995</v>
      </c>
      <c r="U27" s="12">
        <f t="shared" si="37"/>
        <v>1.177335415040333</v>
      </c>
      <c r="V27" s="21">
        <f t="shared" si="38"/>
        <v>-8.6263107721639702</v>
      </c>
      <c r="X27" s="20">
        <v>9.1720000000000006</v>
      </c>
      <c r="Y27" s="12">
        <f t="shared" si="39"/>
        <v>1.178011816080144</v>
      </c>
      <c r="Z27" s="21">
        <f t="shared" si="35"/>
        <v>-7.8259385665528978</v>
      </c>
      <c r="AC27" s="16">
        <f>(H27+M27+Q27+U27+Y27)/5</f>
        <v>1.1766250397577092</v>
      </c>
      <c r="AD27" s="23">
        <f t="shared" si="40"/>
        <v>11766</v>
      </c>
      <c r="AE27" s="22" t="str">
        <f t="shared" si="36"/>
        <v>2DF6</v>
      </c>
    </row>
    <row r="28" spans="1:36" x14ac:dyDescent="0.25">
      <c r="A28" s="19">
        <v>2</v>
      </c>
      <c r="B28" s="20">
        <v>9.3209999999999997</v>
      </c>
      <c r="C28" s="35">
        <f t="shared" si="24"/>
        <v>9.2862941169370004</v>
      </c>
      <c r="D28" s="35">
        <f t="shared" si="25"/>
        <v>1.20560594780654</v>
      </c>
      <c r="E28" s="43">
        <f t="shared" si="26"/>
        <v>1.2031995487091216</v>
      </c>
      <c r="F28" s="43">
        <f t="shared" si="27"/>
        <v>9.3048667051708751</v>
      </c>
      <c r="G28" s="43">
        <f t="shared" si="28"/>
        <v>9.3121003408577145</v>
      </c>
      <c r="H28" s="12">
        <f t="shared" si="29"/>
        <v>1.2039524670627744</v>
      </c>
      <c r="I28" s="21">
        <f t="shared" si="30"/>
        <v>-7.0560181680545053</v>
      </c>
      <c r="J28" s="14"/>
      <c r="L28" s="20">
        <v>9.048</v>
      </c>
      <c r="M28" s="12">
        <f t="shared" si="31"/>
        <v>1.2041522491349481</v>
      </c>
      <c r="N28" s="21">
        <f t="shared" si="32"/>
        <v>-8.6335877862595414</v>
      </c>
      <c r="P28" s="20">
        <v>9.73</v>
      </c>
      <c r="Q28" s="12">
        <f t="shared" si="33"/>
        <v>1.2070462721746682</v>
      </c>
      <c r="R28" s="21">
        <f t="shared" si="34"/>
        <v>-5.6242774566473974</v>
      </c>
      <c r="T28" s="20">
        <v>9.2750000000000004</v>
      </c>
      <c r="U28" s="12">
        <f t="shared" si="37"/>
        <v>1.2067395264116576</v>
      </c>
      <c r="V28" s="21">
        <f t="shared" si="38"/>
        <v>-7.2745098039215668</v>
      </c>
      <c r="X28" s="20">
        <v>9.391</v>
      </c>
      <c r="Y28" s="12">
        <f t="shared" si="39"/>
        <v>1.2061392242486515</v>
      </c>
      <c r="Z28" s="21">
        <f t="shared" si="35"/>
        <v>-6.7512580877066855</v>
      </c>
      <c r="AC28" s="16">
        <f>(H28+M28+Q28+U28+Y28)/5</f>
        <v>1.20560594780654</v>
      </c>
      <c r="AD28" s="23">
        <f t="shared" si="40"/>
        <v>12056</v>
      </c>
      <c r="AE28" s="22" t="str">
        <f t="shared" si="36"/>
        <v>2F18</v>
      </c>
    </row>
    <row r="29" spans="1:36" x14ac:dyDescent="0.25">
      <c r="A29" s="19">
        <v>2.1</v>
      </c>
      <c r="B29" s="20">
        <v>9.516</v>
      </c>
      <c r="C29" s="35">
        <f t="shared" si="24"/>
        <v>9.4823783271817135</v>
      </c>
      <c r="D29" s="35">
        <f t="shared" si="25"/>
        <v>1.2310628509764288</v>
      </c>
      <c r="E29" s="43">
        <f t="shared" si="26"/>
        <v>1.2286056396970346</v>
      </c>
      <c r="F29" s="43">
        <f t="shared" si="27"/>
        <v>9.501343083836078</v>
      </c>
      <c r="G29" s="43">
        <f t="shared" si="28"/>
        <v>9.5087294609419359</v>
      </c>
      <c r="H29" s="12">
        <f t="shared" si="29"/>
        <v>1.2291397571686902</v>
      </c>
      <c r="I29" s="21">
        <f t="shared" si="30"/>
        <v>-6.2770448548812663</v>
      </c>
      <c r="J29" s="14"/>
      <c r="L29" s="20">
        <v>9.2379999999999995</v>
      </c>
      <c r="M29" s="12">
        <f t="shared" si="31"/>
        <v>1.2294383816875165</v>
      </c>
      <c r="N29" s="21">
        <f t="shared" si="32"/>
        <v>-7.4620355411954788</v>
      </c>
      <c r="P29" s="20">
        <v>9.9459999999999997</v>
      </c>
      <c r="Q29" s="12">
        <f t="shared" si="33"/>
        <v>1.2338419550924202</v>
      </c>
      <c r="R29" s="21">
        <f t="shared" si="34"/>
        <v>-5.1109969167523133</v>
      </c>
      <c r="T29" s="20">
        <v>9.4610000000000003</v>
      </c>
      <c r="U29" s="12">
        <f t="shared" si="37"/>
        <v>1.2309393702836327</v>
      </c>
      <c r="V29" s="21">
        <f t="shared" si="38"/>
        <v>-6.4757015742642015</v>
      </c>
      <c r="X29" s="20">
        <v>9.5920000000000005</v>
      </c>
      <c r="Y29" s="12">
        <f t="shared" si="39"/>
        <v>1.2319547906498844</v>
      </c>
      <c r="Z29" s="21">
        <f t="shared" si="35"/>
        <v>-6.0251256281407022</v>
      </c>
      <c r="AC29" s="16">
        <f>(H29+M29+Q29+U29+Y29)/5</f>
        <v>1.2310628509764288</v>
      </c>
      <c r="AD29" s="23">
        <f t="shared" si="40"/>
        <v>12311</v>
      </c>
      <c r="AE29" s="22" t="str">
        <f>DEC2HEX(AD29)</f>
        <v>3017</v>
      </c>
    </row>
    <row r="30" spans="1:36" x14ac:dyDescent="0.25">
      <c r="A30" s="19">
        <v>2.2000000000000002</v>
      </c>
      <c r="B30" s="20">
        <v>9.7449999999999992</v>
      </c>
      <c r="C30" s="35">
        <f t="shared" si="24"/>
        <v>9.7079469325591248</v>
      </c>
      <c r="D30" s="35">
        <f t="shared" si="25"/>
        <v>1.2603476064296766</v>
      </c>
      <c r="E30" s="43">
        <f t="shared" si="26"/>
        <v>1.2578319425445874</v>
      </c>
      <c r="F30" s="43">
        <f t="shared" si="27"/>
        <v>9.727362826424244</v>
      </c>
      <c r="G30" s="43">
        <f t="shared" si="28"/>
        <v>9.734924912062823</v>
      </c>
      <c r="H30" s="12">
        <f t="shared" si="29"/>
        <v>1.2587186773443553</v>
      </c>
      <c r="I30" s="21">
        <f t="shared" si="30"/>
        <v>-5.5845272206303749</v>
      </c>
      <c r="J30" s="14"/>
      <c r="L30" s="20">
        <v>9.4359999999999999</v>
      </c>
      <c r="M30" s="12">
        <f t="shared" si="31"/>
        <v>1.2557891935054564</v>
      </c>
      <c r="N30" s="21">
        <f t="shared" si="32"/>
        <v>-6.5710306406685239</v>
      </c>
      <c r="Q30" s="12"/>
      <c r="T30" s="20">
        <v>9.7080000000000002</v>
      </c>
      <c r="U30" s="12">
        <f t="shared" si="37"/>
        <v>1.2630757220921156</v>
      </c>
      <c r="V30" s="21">
        <f t="shared" si="38"/>
        <v>-5.6838407494145198</v>
      </c>
      <c r="X30" s="20">
        <v>9.84</v>
      </c>
      <c r="Y30" s="12">
        <f t="shared" si="39"/>
        <v>1.2638068327767789</v>
      </c>
      <c r="Z30" s="21">
        <f t="shared" si="35"/>
        <v>-5.3478260869565224</v>
      </c>
      <c r="AC30" s="16">
        <f>(H30+M30+Q30+U30+Y30)/4</f>
        <v>1.2603476064296766</v>
      </c>
      <c r="AD30" s="23">
        <f t="shared" si="40"/>
        <v>12603</v>
      </c>
      <c r="AE30" s="22" t="str">
        <f t="shared" si="36"/>
        <v>313B</v>
      </c>
    </row>
    <row r="31" spans="1:36" x14ac:dyDescent="0.25">
      <c r="A31" s="19">
        <v>2.2999999999999998</v>
      </c>
      <c r="H31" s="12"/>
      <c r="J31" s="14"/>
      <c r="L31" s="20">
        <v>9.6989999999999998</v>
      </c>
      <c r="M31" s="12">
        <f t="shared" si="31"/>
        <v>1.2907905243545381</v>
      </c>
      <c r="N31" s="21">
        <f t="shared" si="32"/>
        <v>-5.7086521483225434</v>
      </c>
      <c r="Q31" s="12"/>
      <c r="T31" s="20">
        <v>9.9</v>
      </c>
      <c r="U31" s="12">
        <f t="shared" si="37"/>
        <v>1.2880562060889931</v>
      </c>
      <c r="V31" s="21">
        <f t="shared" si="38"/>
        <v>-5.2105263157894726</v>
      </c>
      <c r="X31" s="20">
        <v>10</v>
      </c>
      <c r="Y31" s="12">
        <f t="shared" si="39"/>
        <v>1.2843565373747754</v>
      </c>
      <c r="Z31" s="21">
        <f t="shared" si="35"/>
        <v>-5</v>
      </c>
      <c r="AC31" s="16">
        <f>(H31+M31+Q31+U31+Y31)/3</f>
        <v>1.2877344226061023</v>
      </c>
      <c r="AD31" s="23">
        <f t="shared" si="40"/>
        <v>12877</v>
      </c>
      <c r="AE31" s="22" t="str">
        <f t="shared" si="36"/>
        <v>324D</v>
      </c>
    </row>
    <row r="32" spans="1:36" x14ac:dyDescent="0.25">
      <c r="A32" s="19">
        <v>2.4</v>
      </c>
      <c r="H32" s="12"/>
      <c r="J32" s="14"/>
      <c r="L32" s="20"/>
      <c r="M32" s="12"/>
      <c r="Q32" s="12"/>
      <c r="U32" s="12"/>
      <c r="Y32" s="12"/>
    </row>
    <row r="33" spans="1:32" x14ac:dyDescent="0.25">
      <c r="B33" s="29">
        <v>28755</v>
      </c>
      <c r="E33" s="29"/>
      <c r="F33" s="29"/>
      <c r="G33" s="29"/>
      <c r="H33" s="29">
        <v>3465</v>
      </c>
      <c r="I33" s="30">
        <f>B33/H33</f>
        <v>8.2987012987012996</v>
      </c>
      <c r="L33" s="29">
        <v>23335</v>
      </c>
      <c r="M33" s="29">
        <v>2865</v>
      </c>
      <c r="N33" s="30">
        <f>L33/M33</f>
        <v>8.1448516579406629</v>
      </c>
      <c r="P33" s="29">
        <v>16233</v>
      </c>
      <c r="Q33" s="29">
        <v>1890</v>
      </c>
      <c r="R33" s="30">
        <f>P33/Q33</f>
        <v>8.5888888888888886</v>
      </c>
      <c r="T33" s="29">
        <v>23393</v>
      </c>
      <c r="U33" s="29">
        <v>2835</v>
      </c>
      <c r="V33" s="30">
        <f>T33/U33</f>
        <v>8.2514991181657855</v>
      </c>
      <c r="X33" s="29">
        <v>23848</v>
      </c>
      <c r="Y33" s="29">
        <v>2835</v>
      </c>
      <c r="Z33" s="30">
        <f>X33/Y33</f>
        <v>8.4119929453262792</v>
      </c>
      <c r="AA33" s="56"/>
      <c r="AB33" s="30"/>
    </row>
    <row r="36" spans="1:32" s="8" customFormat="1" x14ac:dyDescent="0.25">
      <c r="A36" s="1" t="s">
        <v>2</v>
      </c>
      <c r="B36" s="2" t="s">
        <v>4</v>
      </c>
      <c r="C36" s="58"/>
      <c r="D36" s="58"/>
      <c r="E36" s="2"/>
      <c r="F36" s="2"/>
      <c r="G36" s="2"/>
      <c r="H36" s="3" t="s">
        <v>5</v>
      </c>
      <c r="I36" s="4" t="s">
        <v>9</v>
      </c>
      <c r="J36" s="5"/>
      <c r="K36" s="47"/>
      <c r="L36" s="6" t="s">
        <v>4</v>
      </c>
      <c r="M36" s="3" t="s">
        <v>5</v>
      </c>
      <c r="N36" s="4"/>
      <c r="O36" s="50"/>
      <c r="P36" s="2" t="s">
        <v>4</v>
      </c>
      <c r="Q36" s="3" t="s">
        <v>5</v>
      </c>
      <c r="R36" s="4"/>
      <c r="S36" s="50"/>
      <c r="T36" s="2" t="s">
        <v>4</v>
      </c>
      <c r="U36" s="3" t="s">
        <v>5</v>
      </c>
      <c r="V36" s="4"/>
      <c r="W36" s="50"/>
      <c r="X36" s="2" t="s">
        <v>4</v>
      </c>
      <c r="Y36" s="3" t="s">
        <v>5</v>
      </c>
      <c r="Z36" s="4"/>
      <c r="AA36" s="53"/>
      <c r="AB36" s="7"/>
      <c r="AD36" s="9"/>
      <c r="AF36" s="9"/>
    </row>
    <row r="37" spans="1:32" s="18" customFormat="1" x14ac:dyDescent="0.25">
      <c r="A37" s="10">
        <v>-1</v>
      </c>
      <c r="B37" s="11">
        <f>1616/203.2</f>
        <v>7.9527559055118111</v>
      </c>
      <c r="C37" s="11"/>
      <c r="D37" s="11"/>
      <c r="E37" s="11"/>
      <c r="F37" s="11"/>
      <c r="G37" s="11"/>
      <c r="H37" s="12">
        <f t="shared" ref="H37:H49" si="41">B37/7.953</f>
        <v>0.99996930787272864</v>
      </c>
      <c r="I37" s="13">
        <f>B37/(8-B37)</f>
        <v>168.33333333333363</v>
      </c>
      <c r="J37" s="14">
        <v>0</v>
      </c>
      <c r="K37" s="49"/>
      <c r="L37" s="11"/>
      <c r="M37" s="12">
        <f t="shared" ref="M37:M51" si="42">L37/7.514</f>
        <v>0</v>
      </c>
      <c r="N37" s="13">
        <f t="shared" ref="N37:N51" si="43">L37/(8-L37)</f>
        <v>0</v>
      </c>
      <c r="O37" s="52"/>
      <c r="P37" s="11"/>
      <c r="Q37" s="12">
        <f t="shared" ref="Q37:Q49" si="44">P37/8.061</f>
        <v>0</v>
      </c>
      <c r="R37" s="13">
        <f t="shared" ref="R37:R49" si="45">P37/(8-P37)</f>
        <v>0</v>
      </c>
      <c r="S37" s="52"/>
      <c r="T37" s="11"/>
      <c r="U37" s="12">
        <f>T37/7.686</f>
        <v>0</v>
      </c>
      <c r="V37" s="13">
        <f t="shared" ref="V37:V50" si="46">T37/(8-T37)</f>
        <v>0</v>
      </c>
      <c r="W37" s="52"/>
      <c r="X37" s="11"/>
      <c r="Y37" s="12">
        <f>X37/7.786</f>
        <v>0</v>
      </c>
      <c r="Z37" s="13">
        <f t="shared" ref="Z37:Z50" si="47">X37/(8-X37)</f>
        <v>0</v>
      </c>
      <c r="AA37" s="55"/>
      <c r="AB37" s="13"/>
      <c r="AC37" s="16">
        <f>(H37+M37+Q37+U37+Y37)/5</f>
        <v>0.19999386157454574</v>
      </c>
      <c r="AD37" s="17">
        <f>ROUND(10000*AC37,0)</f>
        <v>2000</v>
      </c>
      <c r="AE37" s="18" t="str">
        <f t="shared" ref="AE37:AE51" si="48">DEC2HEX(AD37)</f>
        <v>7D0</v>
      </c>
      <c r="AF37" s="17"/>
    </row>
    <row r="38" spans="1:32" x14ac:dyDescent="0.25">
      <c r="A38" s="19">
        <v>-1.1000000000000001</v>
      </c>
      <c r="B38" s="20">
        <f>1349/168.7</f>
        <v>7.9964433906342629</v>
      </c>
      <c r="H38" s="12">
        <f t="shared" si="41"/>
        <v>1.0054625161114374</v>
      </c>
      <c r="I38" s="21">
        <f t="shared" ref="I38:I49" si="49">B38/(8-B38)</f>
        <v>2248.3333333339028</v>
      </c>
      <c r="J38" s="14">
        <v>0</v>
      </c>
      <c r="L38" s="20"/>
      <c r="M38" s="12">
        <f t="shared" si="42"/>
        <v>0</v>
      </c>
      <c r="N38" s="21">
        <f t="shared" si="43"/>
        <v>0</v>
      </c>
      <c r="Q38" s="12">
        <f t="shared" si="44"/>
        <v>0</v>
      </c>
      <c r="R38" s="21">
        <f t="shared" si="45"/>
        <v>0</v>
      </c>
      <c r="U38" s="12">
        <f t="shared" ref="U38:U50" si="50">T38/7.686</f>
        <v>0</v>
      </c>
      <c r="V38" s="21">
        <f t="shared" si="46"/>
        <v>0</v>
      </c>
      <c r="Y38" s="12">
        <f t="shared" ref="Y38:Y50" si="51">X38/7.786</f>
        <v>0</v>
      </c>
      <c r="Z38" s="21">
        <f t="shared" si="47"/>
        <v>0</v>
      </c>
      <c r="AC38" s="16">
        <f>(H38+M38+Q38+U38+Y38)/5</f>
        <v>0.2010925032222875</v>
      </c>
      <c r="AD38" s="17">
        <f t="shared" ref="AD38:AD51" si="52">ROUND(10000*AC38,0)</f>
        <v>2011</v>
      </c>
      <c r="AE38" s="22" t="str">
        <f t="shared" si="48"/>
        <v>7DB</v>
      </c>
    </row>
    <row r="39" spans="1:32" x14ac:dyDescent="0.25">
      <c r="A39" s="19">
        <v>-1.2</v>
      </c>
      <c r="B39" s="20">
        <f>1202/148.6</f>
        <v>8.0888290713324356</v>
      </c>
      <c r="H39" s="12">
        <f t="shared" si="41"/>
        <v>1.0170789728822376</v>
      </c>
      <c r="I39" s="21">
        <f t="shared" si="49"/>
        <v>-91.060606060606574</v>
      </c>
      <c r="J39" s="14">
        <v>91</v>
      </c>
      <c r="L39" s="20"/>
      <c r="M39" s="12">
        <f t="shared" si="42"/>
        <v>0</v>
      </c>
      <c r="N39" s="21">
        <f t="shared" si="43"/>
        <v>0</v>
      </c>
      <c r="Q39" s="12">
        <f t="shared" si="44"/>
        <v>0</v>
      </c>
      <c r="R39" s="21">
        <f t="shared" si="45"/>
        <v>0</v>
      </c>
      <c r="U39" s="12">
        <f t="shared" si="50"/>
        <v>0</v>
      </c>
      <c r="V39" s="21">
        <f t="shared" si="46"/>
        <v>0</v>
      </c>
      <c r="Y39" s="12">
        <f t="shared" si="51"/>
        <v>0</v>
      </c>
      <c r="Z39" s="21">
        <f t="shared" si="47"/>
        <v>0</v>
      </c>
      <c r="AC39" s="16">
        <f>(H39+M39+Q39+U39+Y39)/5</f>
        <v>0.20341579457644751</v>
      </c>
      <c r="AD39" s="17">
        <f t="shared" si="52"/>
        <v>2034</v>
      </c>
      <c r="AE39" s="22" t="str">
        <f t="shared" si="48"/>
        <v>7F2</v>
      </c>
    </row>
    <row r="40" spans="1:32" x14ac:dyDescent="0.25">
      <c r="A40" s="19">
        <v>-1.3</v>
      </c>
      <c r="B40" s="20">
        <f>944/115.1</f>
        <v>8.2015638575152039</v>
      </c>
      <c r="H40" s="12">
        <f t="shared" si="41"/>
        <v>1.0312541000270594</v>
      </c>
      <c r="I40" s="21">
        <f t="shared" si="49"/>
        <v>-40.68965517241385</v>
      </c>
      <c r="J40" s="14">
        <v>41</v>
      </c>
      <c r="L40" s="20"/>
      <c r="M40" s="12">
        <f t="shared" si="42"/>
        <v>0</v>
      </c>
      <c r="N40" s="21">
        <f t="shared" si="43"/>
        <v>0</v>
      </c>
      <c r="Q40" s="12">
        <f t="shared" si="44"/>
        <v>0</v>
      </c>
      <c r="R40" s="21">
        <f t="shared" si="45"/>
        <v>0</v>
      </c>
      <c r="U40" s="12">
        <f t="shared" si="50"/>
        <v>0</v>
      </c>
      <c r="V40" s="21">
        <f t="shared" si="46"/>
        <v>0</v>
      </c>
      <c r="Y40" s="12">
        <f t="shared" si="51"/>
        <v>0</v>
      </c>
      <c r="Z40" s="21">
        <f t="shared" si="47"/>
        <v>0</v>
      </c>
      <c r="AC40" s="16">
        <f>(H40+M40+Q40+U40+Y40)/5</f>
        <v>0.20625082000541189</v>
      </c>
      <c r="AD40" s="17">
        <f t="shared" si="52"/>
        <v>2063</v>
      </c>
      <c r="AE40" s="22" t="str">
        <f t="shared" si="48"/>
        <v>80F</v>
      </c>
    </row>
    <row r="41" spans="1:32" x14ac:dyDescent="0.25">
      <c r="A41" s="19">
        <v>-1.4</v>
      </c>
      <c r="B41" s="20">
        <f>858/102.7</f>
        <v>8.3544303797468356</v>
      </c>
      <c r="H41" s="12">
        <f t="shared" si="41"/>
        <v>1.0504753400913913</v>
      </c>
      <c r="I41" s="21">
        <f t="shared" si="49"/>
        <v>-23.571428571428566</v>
      </c>
      <c r="J41" s="14">
        <v>24</v>
      </c>
      <c r="L41" s="20"/>
      <c r="M41" s="12">
        <f t="shared" si="42"/>
        <v>0</v>
      </c>
      <c r="N41" s="21">
        <f t="shared" si="43"/>
        <v>0</v>
      </c>
      <c r="Q41" s="12">
        <f t="shared" si="44"/>
        <v>0</v>
      </c>
      <c r="R41" s="21">
        <f t="shared" si="45"/>
        <v>0</v>
      </c>
      <c r="U41" s="12">
        <f t="shared" si="50"/>
        <v>0</v>
      </c>
      <c r="V41" s="21">
        <f t="shared" si="46"/>
        <v>0</v>
      </c>
      <c r="Y41" s="12">
        <f t="shared" si="51"/>
        <v>0</v>
      </c>
      <c r="Z41" s="21">
        <f t="shared" si="47"/>
        <v>0</v>
      </c>
      <c r="AC41" s="16">
        <f>(H41+M41+Q41+U41+Y41)/5</f>
        <v>0.21009506801827826</v>
      </c>
      <c r="AD41" s="17">
        <f t="shared" si="52"/>
        <v>2101</v>
      </c>
      <c r="AE41" s="22" t="str">
        <f t="shared" si="48"/>
        <v>835</v>
      </c>
    </row>
    <row r="42" spans="1:32" x14ac:dyDescent="0.25">
      <c r="A42" s="19">
        <v>-1.5</v>
      </c>
      <c r="B42" s="20">
        <f>726/85.3</f>
        <v>8.5111371629542791</v>
      </c>
      <c r="H42" s="12">
        <f t="shared" si="41"/>
        <v>1.0701794496358958</v>
      </c>
      <c r="I42" s="21">
        <f t="shared" si="49"/>
        <v>-16.651376146788987</v>
      </c>
      <c r="J42" s="14">
        <v>16</v>
      </c>
      <c r="L42" s="20"/>
      <c r="M42" s="12">
        <f t="shared" si="42"/>
        <v>0</v>
      </c>
      <c r="N42" s="21">
        <f t="shared" si="43"/>
        <v>0</v>
      </c>
      <c r="Q42" s="12">
        <f t="shared" si="44"/>
        <v>0</v>
      </c>
      <c r="R42" s="21">
        <f t="shared" si="45"/>
        <v>0</v>
      </c>
      <c r="U42" s="12">
        <f t="shared" si="50"/>
        <v>0</v>
      </c>
      <c r="V42" s="21">
        <f t="shared" si="46"/>
        <v>0</v>
      </c>
      <c r="Y42" s="12">
        <f t="shared" si="51"/>
        <v>0</v>
      </c>
      <c r="Z42" s="21">
        <f t="shared" si="47"/>
        <v>0</v>
      </c>
      <c r="AC42" s="16">
        <f>(H42+M42+Q42+U42+Y42)/5</f>
        <v>0.21403588992717917</v>
      </c>
      <c r="AD42" s="17">
        <f t="shared" si="52"/>
        <v>2140</v>
      </c>
      <c r="AE42" s="22" t="str">
        <f t="shared" si="48"/>
        <v>85C</v>
      </c>
    </row>
    <row r="43" spans="1:32" x14ac:dyDescent="0.25">
      <c r="A43" s="19">
        <v>-1.6</v>
      </c>
      <c r="B43" s="20">
        <f>608/69.9</f>
        <v>8.6981402002861223</v>
      </c>
      <c r="H43" s="12">
        <f t="shared" si="41"/>
        <v>1.0936929712418109</v>
      </c>
      <c r="I43" s="21">
        <f t="shared" si="49"/>
        <v>-12.459016393442635</v>
      </c>
      <c r="J43" s="14">
        <v>13</v>
      </c>
      <c r="L43" s="20"/>
      <c r="M43" s="12">
        <f t="shared" si="42"/>
        <v>0</v>
      </c>
      <c r="N43" s="21">
        <f t="shared" si="43"/>
        <v>0</v>
      </c>
      <c r="Q43" s="12">
        <f t="shared" si="44"/>
        <v>0</v>
      </c>
      <c r="R43" s="21">
        <f t="shared" si="45"/>
        <v>0</v>
      </c>
      <c r="U43" s="12">
        <f t="shared" si="50"/>
        <v>0</v>
      </c>
      <c r="V43" s="21">
        <f t="shared" si="46"/>
        <v>0</v>
      </c>
      <c r="Y43" s="12">
        <f t="shared" si="51"/>
        <v>0</v>
      </c>
      <c r="Z43" s="21">
        <f t="shared" si="47"/>
        <v>0</v>
      </c>
      <c r="AC43" s="16">
        <f>(H43+M43+Q43+U43+Y43)/5</f>
        <v>0.21873859424836217</v>
      </c>
      <c r="AD43" s="17">
        <f t="shared" si="52"/>
        <v>2187</v>
      </c>
      <c r="AE43" s="22" t="str">
        <f t="shared" si="48"/>
        <v>88B</v>
      </c>
    </row>
    <row r="44" spans="1:32" x14ac:dyDescent="0.25">
      <c r="A44" s="19">
        <v>-1.7</v>
      </c>
      <c r="B44" s="20">
        <f>542/61.1</f>
        <v>8.8707037643207851</v>
      </c>
      <c r="H44" s="12">
        <f t="shared" si="41"/>
        <v>1.1153908920307789</v>
      </c>
      <c r="I44" s="21">
        <f t="shared" si="49"/>
        <v>-10.187969924812036</v>
      </c>
      <c r="J44" s="14">
        <v>10</v>
      </c>
      <c r="L44" s="20"/>
      <c r="M44" s="12">
        <f t="shared" si="42"/>
        <v>0</v>
      </c>
      <c r="N44" s="21">
        <f t="shared" si="43"/>
        <v>0</v>
      </c>
      <c r="Q44" s="12">
        <f t="shared" si="44"/>
        <v>0</v>
      </c>
      <c r="R44" s="21">
        <f t="shared" si="45"/>
        <v>0</v>
      </c>
      <c r="U44" s="12">
        <f t="shared" si="50"/>
        <v>0</v>
      </c>
      <c r="V44" s="21">
        <f t="shared" si="46"/>
        <v>0</v>
      </c>
      <c r="Y44" s="12">
        <f t="shared" si="51"/>
        <v>0</v>
      </c>
      <c r="Z44" s="21">
        <f t="shared" si="47"/>
        <v>0</v>
      </c>
      <c r="AC44" s="16">
        <f>(H44+M44+Q44+U44+Y44)/5</f>
        <v>0.22307817840615579</v>
      </c>
      <c r="AD44" s="17">
        <f t="shared" si="52"/>
        <v>2231</v>
      </c>
      <c r="AE44" s="22" t="str">
        <f t="shared" si="48"/>
        <v>8B7</v>
      </c>
    </row>
    <row r="45" spans="1:32" x14ac:dyDescent="0.25">
      <c r="A45" s="19">
        <v>-1.8</v>
      </c>
      <c r="B45" s="20">
        <f>499/54.9</f>
        <v>9.0892531876138438</v>
      </c>
      <c r="H45" s="12">
        <f t="shared" si="41"/>
        <v>1.1428710156687845</v>
      </c>
      <c r="I45" s="21">
        <f t="shared" si="49"/>
        <v>-8.3444816053511666</v>
      </c>
      <c r="J45" s="14">
        <v>9</v>
      </c>
      <c r="L45" s="20"/>
      <c r="M45" s="12">
        <f t="shared" si="42"/>
        <v>0</v>
      </c>
      <c r="N45" s="21">
        <f t="shared" si="43"/>
        <v>0</v>
      </c>
      <c r="Q45" s="12">
        <f t="shared" si="44"/>
        <v>0</v>
      </c>
      <c r="R45" s="21">
        <f t="shared" si="45"/>
        <v>0</v>
      </c>
      <c r="U45" s="12">
        <f t="shared" si="50"/>
        <v>0</v>
      </c>
      <c r="V45" s="21">
        <f t="shared" si="46"/>
        <v>0</v>
      </c>
      <c r="Y45" s="12">
        <f t="shared" si="51"/>
        <v>0</v>
      </c>
      <c r="Z45" s="21">
        <f t="shared" si="47"/>
        <v>0</v>
      </c>
      <c r="AC45" s="16">
        <f>(H45+M45+Q45+U45+Y45)/5</f>
        <v>0.2285742031337569</v>
      </c>
      <c r="AD45" s="17">
        <f t="shared" si="52"/>
        <v>2286</v>
      </c>
      <c r="AE45" s="22" t="str">
        <f t="shared" si="48"/>
        <v>8EE</v>
      </c>
    </row>
    <row r="46" spans="1:32" x14ac:dyDescent="0.25">
      <c r="A46" s="19">
        <v>-1.9</v>
      </c>
      <c r="B46" s="20">
        <f>468/50.4</f>
        <v>9.2857142857142865</v>
      </c>
      <c r="H46" s="12">
        <f t="shared" si="41"/>
        <v>1.1675737816816656</v>
      </c>
      <c r="I46" s="21">
        <f t="shared" si="49"/>
        <v>-7.2222222222222188</v>
      </c>
      <c r="J46" s="14">
        <v>7</v>
      </c>
      <c r="L46" s="20"/>
      <c r="M46" s="12">
        <f t="shared" si="42"/>
        <v>0</v>
      </c>
      <c r="N46" s="21">
        <f t="shared" si="43"/>
        <v>0</v>
      </c>
      <c r="Q46" s="12">
        <f t="shared" si="44"/>
        <v>0</v>
      </c>
      <c r="R46" s="21">
        <f t="shared" si="45"/>
        <v>0</v>
      </c>
      <c r="U46" s="12">
        <f t="shared" si="50"/>
        <v>0</v>
      </c>
      <c r="V46" s="21">
        <f t="shared" si="46"/>
        <v>0</v>
      </c>
      <c r="Y46" s="12">
        <f t="shared" si="51"/>
        <v>0</v>
      </c>
      <c r="Z46" s="21">
        <f t="shared" si="47"/>
        <v>0</v>
      </c>
      <c r="AC46" s="16">
        <f>(H46+M46+Q46+U46+Y46)/5</f>
        <v>0.23351475633633312</v>
      </c>
      <c r="AD46" s="17">
        <f t="shared" si="52"/>
        <v>2335</v>
      </c>
      <c r="AE46" s="22" t="str">
        <f t="shared" si="48"/>
        <v>91F</v>
      </c>
    </row>
    <row r="47" spans="1:32" x14ac:dyDescent="0.25">
      <c r="A47" s="19">
        <v>-2</v>
      </c>
      <c r="B47" s="20">
        <f>513/53.9</f>
        <v>9.5176252319109462</v>
      </c>
      <c r="H47" s="12">
        <f t="shared" si="41"/>
        <v>1.1967339660393495</v>
      </c>
      <c r="I47" s="21">
        <f t="shared" si="49"/>
        <v>-6.2713936430317849</v>
      </c>
      <c r="J47" s="14">
        <v>7</v>
      </c>
      <c r="L47" s="20"/>
      <c r="M47" s="12">
        <f t="shared" si="42"/>
        <v>0</v>
      </c>
      <c r="N47" s="21">
        <f t="shared" si="43"/>
        <v>0</v>
      </c>
      <c r="Q47" s="12">
        <f t="shared" si="44"/>
        <v>0</v>
      </c>
      <c r="R47" s="21">
        <f t="shared" si="45"/>
        <v>0</v>
      </c>
      <c r="U47" s="12">
        <f t="shared" si="50"/>
        <v>0</v>
      </c>
      <c r="V47" s="21">
        <f t="shared" si="46"/>
        <v>0</v>
      </c>
      <c r="Y47" s="12">
        <f t="shared" si="51"/>
        <v>0</v>
      </c>
      <c r="Z47" s="21">
        <f t="shared" si="47"/>
        <v>0</v>
      </c>
      <c r="AC47" s="16">
        <f>(H47+M47+Q47+U47+Y47)/5</f>
        <v>0.23934679320786989</v>
      </c>
      <c r="AD47" s="17">
        <f t="shared" si="52"/>
        <v>2393</v>
      </c>
      <c r="AE47" s="22" t="str">
        <f t="shared" si="48"/>
        <v>959</v>
      </c>
    </row>
    <row r="48" spans="1:32" x14ac:dyDescent="0.25">
      <c r="A48" s="19">
        <v>-2.1</v>
      </c>
      <c r="B48" s="20">
        <f>303/31</f>
        <v>9.7741935483870961</v>
      </c>
      <c r="H48" s="12">
        <f t="shared" si="41"/>
        <v>1.228994536450031</v>
      </c>
      <c r="I48" s="21">
        <f t="shared" si="49"/>
        <v>-5.5090909090909106</v>
      </c>
      <c r="J48" s="14">
        <v>5</v>
      </c>
      <c r="L48" s="20"/>
      <c r="M48" s="12">
        <f t="shared" si="42"/>
        <v>0</v>
      </c>
      <c r="N48" s="21">
        <f t="shared" si="43"/>
        <v>0</v>
      </c>
      <c r="Q48" s="12">
        <f t="shared" si="44"/>
        <v>0</v>
      </c>
      <c r="R48" s="21">
        <f t="shared" si="45"/>
        <v>0</v>
      </c>
      <c r="U48" s="12">
        <f t="shared" si="50"/>
        <v>0</v>
      </c>
      <c r="V48" s="21">
        <f t="shared" si="46"/>
        <v>0</v>
      </c>
      <c r="Y48" s="12">
        <f t="shared" si="51"/>
        <v>0</v>
      </c>
      <c r="Z48" s="21">
        <f t="shared" si="47"/>
        <v>0</v>
      </c>
      <c r="AC48" s="16">
        <f>(H48+M48+Q48+U48+Y48)/5</f>
        <v>0.2457989072900062</v>
      </c>
      <c r="AD48" s="17">
        <f t="shared" si="52"/>
        <v>2458</v>
      </c>
      <c r="AE48" s="22" t="str">
        <f t="shared" si="48"/>
        <v>99A</v>
      </c>
    </row>
    <row r="49" spans="1:31" x14ac:dyDescent="0.25">
      <c r="A49" s="19">
        <v>-2.2000000000000002</v>
      </c>
      <c r="B49" s="20">
        <f>177/17.6</f>
        <v>10.056818181818182</v>
      </c>
      <c r="H49" s="12">
        <f t="shared" si="41"/>
        <v>1.2645313946709646</v>
      </c>
      <c r="I49" s="21">
        <f t="shared" si="49"/>
        <v>-4.88950276243094</v>
      </c>
      <c r="J49" s="14">
        <v>5</v>
      </c>
      <c r="L49" s="20"/>
      <c r="M49" s="12">
        <f t="shared" si="42"/>
        <v>0</v>
      </c>
      <c r="N49" s="21">
        <f t="shared" si="43"/>
        <v>0</v>
      </c>
      <c r="Q49" s="12">
        <f t="shared" si="44"/>
        <v>0</v>
      </c>
      <c r="R49" s="21">
        <f t="shared" si="45"/>
        <v>0</v>
      </c>
      <c r="U49" s="12">
        <f t="shared" si="50"/>
        <v>0</v>
      </c>
      <c r="V49" s="21">
        <f t="shared" si="46"/>
        <v>0</v>
      </c>
      <c r="Y49" s="12">
        <f t="shared" si="51"/>
        <v>0</v>
      </c>
      <c r="Z49" s="21">
        <f t="shared" si="47"/>
        <v>0</v>
      </c>
      <c r="AC49" s="16">
        <f>(H49+M49+Q49+U49+Y49)/5</f>
        <v>0.25290627893419293</v>
      </c>
      <c r="AD49" s="17">
        <f t="shared" si="52"/>
        <v>2529</v>
      </c>
      <c r="AE49" s="22" t="str">
        <f t="shared" si="48"/>
        <v>9E1</v>
      </c>
    </row>
    <row r="50" spans="1:31" x14ac:dyDescent="0.25">
      <c r="A50" s="10">
        <v>-2.2999999999999998</v>
      </c>
      <c r="H50" s="12"/>
      <c r="J50" s="14">
        <v>4</v>
      </c>
      <c r="L50" s="20"/>
      <c r="M50" s="12">
        <f t="shared" si="42"/>
        <v>0</v>
      </c>
      <c r="N50" s="21">
        <f t="shared" si="43"/>
        <v>0</v>
      </c>
      <c r="Q50" s="12"/>
      <c r="U50" s="12">
        <f t="shared" si="50"/>
        <v>0</v>
      </c>
      <c r="V50" s="21">
        <f t="shared" si="46"/>
        <v>0</v>
      </c>
      <c r="Y50" s="12">
        <f t="shared" si="51"/>
        <v>0</v>
      </c>
      <c r="Z50" s="21">
        <f t="shared" si="47"/>
        <v>0</v>
      </c>
      <c r="AC50" s="16">
        <f>(H50+M50+Q50+U50+Y50)/4</f>
        <v>0</v>
      </c>
      <c r="AD50" s="17">
        <f t="shared" si="52"/>
        <v>0</v>
      </c>
      <c r="AE50" s="22" t="str">
        <f t="shared" si="48"/>
        <v>0</v>
      </c>
    </row>
    <row r="51" spans="1:31" x14ac:dyDescent="0.25">
      <c r="A51" s="19">
        <v>-2.4</v>
      </c>
      <c r="H51" s="12"/>
      <c r="J51" s="14"/>
      <c r="L51" s="20"/>
      <c r="M51" s="12">
        <f t="shared" si="42"/>
        <v>0</v>
      </c>
      <c r="N51" s="21">
        <f t="shared" si="43"/>
        <v>0</v>
      </c>
      <c r="Q51" s="12"/>
      <c r="U51" s="12"/>
      <c r="Y51" s="12"/>
      <c r="AC51" s="16">
        <f>(H51+M51+Q51+U51+Y51)/1</f>
        <v>0</v>
      </c>
      <c r="AD51" s="17">
        <f t="shared" si="52"/>
        <v>0</v>
      </c>
      <c r="AE51" s="22" t="str">
        <f t="shared" si="48"/>
        <v>0</v>
      </c>
    </row>
    <row r="52" spans="1:31" x14ac:dyDescent="0.25">
      <c r="A52" s="24"/>
      <c r="B52" s="25"/>
      <c r="C52" s="25"/>
      <c r="D52" s="25"/>
      <c r="E52" s="25"/>
      <c r="F52" s="25"/>
      <c r="G52" s="25"/>
      <c r="H52" s="26"/>
      <c r="I52" s="27"/>
      <c r="J52" s="14"/>
      <c r="L52" s="25"/>
      <c r="M52" s="26"/>
      <c r="N52" s="27"/>
      <c r="P52" s="25"/>
      <c r="Q52" s="26"/>
      <c r="R52" s="27"/>
      <c r="T52" s="25"/>
      <c r="U52" s="26"/>
      <c r="V52" s="27"/>
      <c r="X52" s="25"/>
      <c r="Y52" s="26"/>
      <c r="Z52" s="27"/>
      <c r="AB52" s="27"/>
      <c r="AD52" s="28"/>
      <c r="AE52" s="15"/>
    </row>
    <row r="53" spans="1:31" x14ac:dyDescent="0.25">
      <c r="A53" s="19">
        <v>1</v>
      </c>
      <c r="B53" s="20">
        <f>1515/190.3</f>
        <v>7.9611140304781918</v>
      </c>
      <c r="H53" s="12">
        <f t="shared" ref="H53:H65" si="53">B53/7.953</f>
        <v>1.0010202477653956</v>
      </c>
      <c r="I53" s="21">
        <f t="shared" ref="I53:I65" si="54">B53/(8-B53)</f>
        <v>204.72972972972678</v>
      </c>
      <c r="J53" s="14">
        <v>0</v>
      </c>
      <c r="L53" s="20"/>
      <c r="M53" s="12">
        <f t="shared" ref="M53:M66" si="55">L53/7.514</f>
        <v>0</v>
      </c>
      <c r="N53" s="21">
        <f t="shared" ref="N53:N66" si="56">L53/(8-L53)</f>
        <v>0</v>
      </c>
      <c r="Q53" s="12">
        <f t="shared" ref="Q53:Q64" si="57">P53/8.061</f>
        <v>0</v>
      </c>
      <c r="R53" s="21">
        <f t="shared" ref="R53:R64" si="58">P53/(8-P53)</f>
        <v>0</v>
      </c>
      <c r="U53" s="12">
        <f>T53/7.686</f>
        <v>0</v>
      </c>
      <c r="V53" s="21">
        <f>T53/(8-T53)</f>
        <v>0</v>
      </c>
      <c r="Y53" s="12">
        <f>X53/7.786</f>
        <v>0</v>
      </c>
      <c r="Z53" s="21">
        <f t="shared" ref="Z53:Z66" si="59">X53/(8-X53)</f>
        <v>0</v>
      </c>
      <c r="AC53" s="16">
        <f>(H53+M53+Q53+U53+Y53)/5</f>
        <v>0.20020404955307911</v>
      </c>
      <c r="AD53" s="23">
        <f>ROUND(10000*AC53,0)</f>
        <v>2002</v>
      </c>
      <c r="AE53" s="22" t="str">
        <f t="shared" ref="AE53:AE63" si="60">DEC2HEX(AD53)</f>
        <v>7D2</v>
      </c>
    </row>
    <row r="54" spans="1:31" x14ac:dyDescent="0.25">
      <c r="A54" s="19">
        <v>1.1000000000000001</v>
      </c>
      <c r="B54" s="20">
        <f>1379/172.2</f>
        <v>8.0081300813008127</v>
      </c>
      <c r="H54" s="12">
        <f t="shared" si="53"/>
        <v>1.0069319855778716</v>
      </c>
      <c r="I54" s="21">
        <f t="shared" si="54"/>
        <v>-985.00000000003502</v>
      </c>
      <c r="J54" s="14">
        <v>0</v>
      </c>
      <c r="L54" s="20"/>
      <c r="M54" s="12">
        <f t="shared" si="55"/>
        <v>0</v>
      </c>
      <c r="N54" s="21">
        <f t="shared" si="56"/>
        <v>0</v>
      </c>
      <c r="Q54" s="12">
        <f t="shared" si="57"/>
        <v>0</v>
      </c>
      <c r="R54" s="21">
        <f t="shared" si="58"/>
        <v>0</v>
      </c>
      <c r="U54" s="12">
        <f t="shared" ref="U54:U66" si="61">T54/7.686</f>
        <v>0</v>
      </c>
      <c r="V54" s="21">
        <f t="shared" ref="V54:V58" si="62">T54/(8-T54)</f>
        <v>0</v>
      </c>
      <c r="Y54" s="12">
        <f t="shared" ref="Y54:Y66" si="63">X54/7.786</f>
        <v>0</v>
      </c>
      <c r="Z54" s="21">
        <f t="shared" si="59"/>
        <v>0</v>
      </c>
      <c r="AC54" s="16">
        <f>(H54+M54+Q54+U54+Y54)/5</f>
        <v>0.20138639711557432</v>
      </c>
      <c r="AD54" s="23">
        <f t="shared" ref="AD54:AD66" si="64">ROUND(10000*AC54,0)</f>
        <v>2014</v>
      </c>
      <c r="AE54" s="22" t="str">
        <f t="shared" si="60"/>
        <v>7DE</v>
      </c>
    </row>
    <row r="55" spans="1:31" x14ac:dyDescent="0.25">
      <c r="A55" s="19">
        <v>1.2</v>
      </c>
      <c r="B55" s="20">
        <f>1058/130.6</f>
        <v>8.1010719754977032</v>
      </c>
      <c r="H55" s="12">
        <f t="shared" si="53"/>
        <v>1.0186183799192383</v>
      </c>
      <c r="I55" s="21">
        <f t="shared" si="54"/>
        <v>-80.151515151514928</v>
      </c>
      <c r="J55" s="14">
        <v>80</v>
      </c>
      <c r="L55" s="20"/>
      <c r="M55" s="12">
        <f t="shared" si="55"/>
        <v>0</v>
      </c>
      <c r="N55" s="21">
        <f t="shared" si="56"/>
        <v>0</v>
      </c>
      <c r="Q55" s="12">
        <f t="shared" si="57"/>
        <v>0</v>
      </c>
      <c r="R55" s="21">
        <f t="shared" si="58"/>
        <v>0</v>
      </c>
      <c r="U55" s="12">
        <f t="shared" si="61"/>
        <v>0</v>
      </c>
      <c r="V55" s="21">
        <f t="shared" si="62"/>
        <v>0</v>
      </c>
      <c r="Y55" s="12">
        <f t="shared" si="63"/>
        <v>0</v>
      </c>
      <c r="Z55" s="21">
        <f t="shared" si="59"/>
        <v>0</v>
      </c>
      <c r="AC55" s="16">
        <f>(H55+M55+Q55+U55+Y55)/5</f>
        <v>0.20372367598384766</v>
      </c>
      <c r="AD55" s="23">
        <f t="shared" si="64"/>
        <v>2037</v>
      </c>
      <c r="AE55" s="22" t="str">
        <f t="shared" si="60"/>
        <v>7F5</v>
      </c>
    </row>
    <row r="56" spans="1:31" x14ac:dyDescent="0.25">
      <c r="A56" s="19">
        <v>1.3</v>
      </c>
      <c r="B56" s="20">
        <f>948/115.2</f>
        <v>8.2291666666666661</v>
      </c>
      <c r="H56" s="12">
        <f t="shared" si="53"/>
        <v>1.0347248417787835</v>
      </c>
      <c r="I56" s="21">
        <f t="shared" si="54"/>
        <v>-35.909090909090999</v>
      </c>
      <c r="J56" s="14">
        <v>36</v>
      </c>
      <c r="L56" s="20"/>
      <c r="M56" s="12">
        <f t="shared" si="55"/>
        <v>0</v>
      </c>
      <c r="N56" s="21">
        <f t="shared" si="56"/>
        <v>0</v>
      </c>
      <c r="Q56" s="12">
        <f t="shared" si="57"/>
        <v>0</v>
      </c>
      <c r="R56" s="21">
        <f t="shared" si="58"/>
        <v>0</v>
      </c>
      <c r="U56" s="12">
        <f t="shared" si="61"/>
        <v>0</v>
      </c>
      <c r="V56" s="21">
        <f t="shared" si="62"/>
        <v>0</v>
      </c>
      <c r="Y56" s="12">
        <f t="shared" si="63"/>
        <v>0</v>
      </c>
      <c r="Z56" s="21">
        <f t="shared" si="59"/>
        <v>0</v>
      </c>
      <c r="AC56" s="16">
        <f>(H56+M56+Q56+U56+Y56)/5</f>
        <v>0.20694496835575671</v>
      </c>
      <c r="AD56" s="23">
        <f t="shared" si="64"/>
        <v>2069</v>
      </c>
      <c r="AE56" s="22" t="str">
        <f t="shared" si="60"/>
        <v>815</v>
      </c>
    </row>
    <row r="57" spans="1:31" x14ac:dyDescent="0.25">
      <c r="A57" s="19">
        <v>1.4</v>
      </c>
      <c r="B57" s="20">
        <f>758/90.4</f>
        <v>8.3849557522123881</v>
      </c>
      <c r="H57" s="12">
        <f t="shared" si="53"/>
        <v>1.0543135611985901</v>
      </c>
      <c r="I57" s="21">
        <f t="shared" si="54"/>
        <v>-21.781609195402368</v>
      </c>
      <c r="J57" s="14">
        <v>22</v>
      </c>
      <c r="L57" s="20"/>
      <c r="M57" s="12">
        <f t="shared" si="55"/>
        <v>0</v>
      </c>
      <c r="N57" s="21">
        <f t="shared" si="56"/>
        <v>0</v>
      </c>
      <c r="Q57" s="12">
        <f t="shared" si="57"/>
        <v>0</v>
      </c>
      <c r="R57" s="21">
        <f t="shared" si="58"/>
        <v>0</v>
      </c>
      <c r="U57" s="12">
        <f t="shared" si="61"/>
        <v>0</v>
      </c>
      <c r="V57" s="21">
        <f t="shared" si="62"/>
        <v>0</v>
      </c>
      <c r="Y57" s="12">
        <f t="shared" si="63"/>
        <v>0</v>
      </c>
      <c r="Z57" s="21">
        <f t="shared" si="59"/>
        <v>0</v>
      </c>
      <c r="AC57" s="16">
        <f>(H57+M57+Q57+U57+Y57)/5</f>
        <v>0.21086271223971803</v>
      </c>
      <c r="AD57" s="23">
        <f t="shared" si="64"/>
        <v>2109</v>
      </c>
      <c r="AE57" s="22" t="str">
        <f t="shared" si="60"/>
        <v>83D</v>
      </c>
    </row>
    <row r="58" spans="1:31" x14ac:dyDescent="0.25">
      <c r="A58" s="19">
        <v>1.5</v>
      </c>
      <c r="B58" s="20">
        <f>842/98.4</f>
        <v>8.5569105691056908</v>
      </c>
      <c r="H58" s="12">
        <f t="shared" si="53"/>
        <v>1.0759349389042738</v>
      </c>
      <c r="I58" s="21">
        <f t="shared" si="54"/>
        <v>-15.364963503649641</v>
      </c>
      <c r="J58" s="14">
        <v>16</v>
      </c>
      <c r="L58" s="20"/>
      <c r="M58" s="12">
        <f t="shared" si="55"/>
        <v>0</v>
      </c>
      <c r="N58" s="21">
        <f t="shared" si="56"/>
        <v>0</v>
      </c>
      <c r="Q58" s="12">
        <f t="shared" si="57"/>
        <v>0</v>
      </c>
      <c r="R58" s="21">
        <f t="shared" si="58"/>
        <v>0</v>
      </c>
      <c r="U58" s="12">
        <f t="shared" si="61"/>
        <v>0</v>
      </c>
      <c r="V58" s="21">
        <f t="shared" si="62"/>
        <v>0</v>
      </c>
      <c r="Y58" s="12">
        <f t="shared" si="63"/>
        <v>0</v>
      </c>
      <c r="Z58" s="21">
        <f t="shared" si="59"/>
        <v>0</v>
      </c>
      <c r="AC58" s="16">
        <f>(H58+M58+Q58+U58+Y58)/5</f>
        <v>0.21518698778085477</v>
      </c>
      <c r="AD58" s="23">
        <f t="shared" si="64"/>
        <v>2152</v>
      </c>
      <c r="AE58" s="22" t="str">
        <f t="shared" si="60"/>
        <v>868</v>
      </c>
    </row>
    <row r="59" spans="1:31" x14ac:dyDescent="0.25">
      <c r="A59" s="19">
        <v>1.6</v>
      </c>
      <c r="B59" s="20">
        <f>613/70.2</f>
        <v>8.732193732193732</v>
      </c>
      <c r="H59" s="12">
        <f t="shared" si="53"/>
        <v>1.097974818583394</v>
      </c>
      <c r="I59" s="21">
        <f t="shared" si="54"/>
        <v>-11.92607003891051</v>
      </c>
      <c r="J59" s="14">
        <v>13</v>
      </c>
      <c r="L59" s="20"/>
      <c r="M59" s="12">
        <f t="shared" si="55"/>
        <v>0</v>
      </c>
      <c r="N59" s="21">
        <f t="shared" si="56"/>
        <v>0</v>
      </c>
      <c r="Q59" s="12">
        <f t="shared" si="57"/>
        <v>0</v>
      </c>
      <c r="R59" s="21">
        <f t="shared" si="58"/>
        <v>0</v>
      </c>
      <c r="U59" s="12">
        <f t="shared" si="61"/>
        <v>0</v>
      </c>
      <c r="V59" s="21">
        <f>T59/(8-T59)</f>
        <v>0</v>
      </c>
      <c r="Y59" s="12">
        <f t="shared" si="63"/>
        <v>0</v>
      </c>
      <c r="Z59" s="21">
        <f t="shared" si="59"/>
        <v>0</v>
      </c>
      <c r="AC59" s="16">
        <f>(H59+M59+Q59+U59+Y59)/5</f>
        <v>0.2195949637166788</v>
      </c>
      <c r="AD59" s="23">
        <f t="shared" si="64"/>
        <v>2196</v>
      </c>
      <c r="AE59" s="22" t="str">
        <f t="shared" si="60"/>
        <v>894</v>
      </c>
    </row>
    <row r="60" spans="1:31" x14ac:dyDescent="0.25">
      <c r="A60" s="19">
        <v>1.7</v>
      </c>
      <c r="B60" s="20">
        <f>675/75.7</f>
        <v>8.91677675033025</v>
      </c>
      <c r="H60" s="12">
        <f t="shared" si="53"/>
        <v>1.1211840500855337</v>
      </c>
      <c r="I60" s="21">
        <f t="shared" si="54"/>
        <v>-9.7262247838616815</v>
      </c>
      <c r="J60" s="14">
        <v>10</v>
      </c>
      <c r="L60" s="20"/>
      <c r="M60" s="12">
        <f t="shared" si="55"/>
        <v>0</v>
      </c>
      <c r="N60" s="21">
        <f t="shared" si="56"/>
        <v>0</v>
      </c>
      <c r="Q60" s="12">
        <f t="shared" si="57"/>
        <v>0</v>
      </c>
      <c r="R60" s="21">
        <f t="shared" si="58"/>
        <v>0</v>
      </c>
      <c r="U60" s="12">
        <f t="shared" si="61"/>
        <v>0</v>
      </c>
      <c r="V60" s="21">
        <f t="shared" ref="V60:V66" si="65">T60/(8-T60)</f>
        <v>0</v>
      </c>
      <c r="Y60" s="12">
        <f t="shared" si="63"/>
        <v>0</v>
      </c>
      <c r="Z60" s="21">
        <f t="shared" si="59"/>
        <v>0</v>
      </c>
      <c r="AC60" s="16">
        <f>(H60+M60+Q60+U60+Y60)/5</f>
        <v>0.22423681001710674</v>
      </c>
      <c r="AD60" s="23">
        <f t="shared" si="64"/>
        <v>2242</v>
      </c>
      <c r="AE60" s="22" t="str">
        <f t="shared" si="60"/>
        <v>8C2</v>
      </c>
    </row>
    <row r="61" spans="1:31" x14ac:dyDescent="0.25">
      <c r="A61" s="19">
        <v>1.8</v>
      </c>
      <c r="B61" s="20">
        <f>562/61.5</f>
        <v>9.1382113821138216</v>
      </c>
      <c r="H61" s="12">
        <f t="shared" si="53"/>
        <v>1.1490269561315003</v>
      </c>
      <c r="I61" s="21">
        <f t="shared" si="54"/>
        <v>-8.0285714285714267</v>
      </c>
      <c r="J61" s="14">
        <v>9</v>
      </c>
      <c r="L61" s="20"/>
      <c r="M61" s="12">
        <f t="shared" si="55"/>
        <v>0</v>
      </c>
      <c r="N61" s="21">
        <f t="shared" si="56"/>
        <v>0</v>
      </c>
      <c r="Q61" s="12">
        <f t="shared" si="57"/>
        <v>0</v>
      </c>
      <c r="R61" s="21">
        <f t="shared" si="58"/>
        <v>0</v>
      </c>
      <c r="U61" s="12">
        <f t="shared" si="61"/>
        <v>0</v>
      </c>
      <c r="V61" s="21">
        <f t="shared" si="65"/>
        <v>0</v>
      </c>
      <c r="Y61" s="12">
        <f t="shared" si="63"/>
        <v>0</v>
      </c>
      <c r="Z61" s="21">
        <f t="shared" si="59"/>
        <v>0</v>
      </c>
      <c r="AC61" s="16">
        <f>(H61+M61+Q61+U61+Y61)/5</f>
        <v>0.22980539122630006</v>
      </c>
      <c r="AD61" s="23">
        <f t="shared" si="64"/>
        <v>2298</v>
      </c>
      <c r="AE61" s="22" t="str">
        <f t="shared" si="60"/>
        <v>8FA</v>
      </c>
    </row>
    <row r="62" spans="1:31" x14ac:dyDescent="0.25">
      <c r="A62" s="19">
        <v>1.9</v>
      </c>
      <c r="B62" s="20">
        <f>580/62.2</f>
        <v>9.32475884244373</v>
      </c>
      <c r="H62" s="12">
        <f t="shared" si="53"/>
        <v>1.1724831940706311</v>
      </c>
      <c r="I62" s="21">
        <f t="shared" si="54"/>
        <v>-7.0388349514563107</v>
      </c>
      <c r="J62" s="14">
        <v>7</v>
      </c>
      <c r="L62" s="20"/>
      <c r="M62" s="12">
        <f t="shared" si="55"/>
        <v>0</v>
      </c>
      <c r="N62" s="21">
        <f t="shared" si="56"/>
        <v>0</v>
      </c>
      <c r="Q62" s="12">
        <f t="shared" si="57"/>
        <v>0</v>
      </c>
      <c r="R62" s="21">
        <f t="shared" si="58"/>
        <v>0</v>
      </c>
      <c r="U62" s="12">
        <f t="shared" si="61"/>
        <v>0</v>
      </c>
      <c r="V62" s="21">
        <f t="shared" si="65"/>
        <v>0</v>
      </c>
      <c r="Y62" s="12">
        <f t="shared" si="63"/>
        <v>0</v>
      </c>
      <c r="Z62" s="21">
        <f t="shared" si="59"/>
        <v>0</v>
      </c>
      <c r="AC62" s="16">
        <f>(H62+M62+Q62+U62+Y62)/5</f>
        <v>0.23449663881412622</v>
      </c>
      <c r="AD62" s="23">
        <f t="shared" si="64"/>
        <v>2345</v>
      </c>
      <c r="AE62" s="22" t="str">
        <f t="shared" si="60"/>
        <v>929</v>
      </c>
    </row>
    <row r="63" spans="1:31" x14ac:dyDescent="0.25">
      <c r="A63" s="19">
        <v>2</v>
      </c>
      <c r="B63" s="20">
        <f>469/49.1</f>
        <v>9.5519348268839099</v>
      </c>
      <c r="H63" s="12">
        <f t="shared" si="53"/>
        <v>1.2010480104217163</v>
      </c>
      <c r="I63" s="21">
        <f t="shared" si="54"/>
        <v>-6.1548556430446206</v>
      </c>
      <c r="J63" s="14">
        <v>7</v>
      </c>
      <c r="L63" s="20"/>
      <c r="M63" s="12">
        <f t="shared" si="55"/>
        <v>0</v>
      </c>
      <c r="N63" s="21">
        <f t="shared" si="56"/>
        <v>0</v>
      </c>
      <c r="Q63" s="12">
        <f t="shared" si="57"/>
        <v>0</v>
      </c>
      <c r="R63" s="21">
        <f t="shared" si="58"/>
        <v>0</v>
      </c>
      <c r="U63" s="12">
        <f t="shared" si="61"/>
        <v>0</v>
      </c>
      <c r="V63" s="21">
        <f t="shared" si="65"/>
        <v>0</v>
      </c>
      <c r="Y63" s="12">
        <f t="shared" si="63"/>
        <v>0</v>
      </c>
      <c r="Z63" s="21">
        <f t="shared" si="59"/>
        <v>0</v>
      </c>
      <c r="AC63" s="16">
        <f>(H63+M63+Q63+U63+Y63)/5</f>
        <v>0.24020960208434325</v>
      </c>
      <c r="AD63" s="23">
        <f t="shared" si="64"/>
        <v>2402</v>
      </c>
      <c r="AE63" s="22" t="str">
        <f t="shared" si="60"/>
        <v>962</v>
      </c>
    </row>
    <row r="64" spans="1:31" x14ac:dyDescent="0.25">
      <c r="A64" s="19">
        <v>2.1</v>
      </c>
      <c r="B64" s="20">
        <f>313/31.9</f>
        <v>9.8119122257053295</v>
      </c>
      <c r="H64" s="12">
        <f t="shared" si="53"/>
        <v>1.2337372344656519</v>
      </c>
      <c r="I64" s="21">
        <f t="shared" si="54"/>
        <v>-5.4152249134948089</v>
      </c>
      <c r="J64" s="14">
        <v>5</v>
      </c>
      <c r="L64" s="20"/>
      <c r="M64" s="12">
        <f t="shared" si="55"/>
        <v>0</v>
      </c>
      <c r="N64" s="21">
        <f t="shared" si="56"/>
        <v>0</v>
      </c>
      <c r="Q64" s="12">
        <f t="shared" si="57"/>
        <v>0</v>
      </c>
      <c r="R64" s="21">
        <f t="shared" si="58"/>
        <v>0</v>
      </c>
      <c r="U64" s="12">
        <f t="shared" si="61"/>
        <v>0</v>
      </c>
      <c r="V64" s="21">
        <f t="shared" si="65"/>
        <v>0</v>
      </c>
      <c r="Y64" s="12">
        <f t="shared" si="63"/>
        <v>0</v>
      </c>
      <c r="Z64" s="21">
        <f t="shared" si="59"/>
        <v>0</v>
      </c>
      <c r="AC64" s="16">
        <f>(H64+M64+Q64+U64+Y64)/5</f>
        <v>0.24674744689313038</v>
      </c>
      <c r="AD64" s="23">
        <f t="shared" si="64"/>
        <v>2467</v>
      </c>
      <c r="AE64" s="22" t="str">
        <f>DEC2HEX(AD64)</f>
        <v>9A3</v>
      </c>
    </row>
    <row r="65" spans="1:31" x14ac:dyDescent="0.25">
      <c r="A65" s="19">
        <v>2.2000000000000002</v>
      </c>
      <c r="B65" s="20">
        <f>76/7.5</f>
        <v>10.133333333333333</v>
      </c>
      <c r="H65" s="12">
        <f t="shared" si="53"/>
        <v>1.2741523114967097</v>
      </c>
      <c r="I65" s="21">
        <f t="shared" si="54"/>
        <v>-4.7500000000000009</v>
      </c>
      <c r="J65" s="14">
        <v>5</v>
      </c>
      <c r="L65" s="20"/>
      <c r="M65" s="12">
        <f t="shared" si="55"/>
        <v>0</v>
      </c>
      <c r="N65" s="21">
        <f t="shared" si="56"/>
        <v>0</v>
      </c>
      <c r="Q65" s="12"/>
      <c r="U65" s="12">
        <f t="shared" si="61"/>
        <v>0</v>
      </c>
      <c r="V65" s="21">
        <f t="shared" si="65"/>
        <v>0</v>
      </c>
      <c r="Y65" s="12">
        <f t="shared" si="63"/>
        <v>0</v>
      </c>
      <c r="Z65" s="21">
        <f t="shared" si="59"/>
        <v>0</v>
      </c>
      <c r="AC65" s="16">
        <f>(H65+M65+Q65+U65+Y65)/4</f>
        <v>0.31853807787417743</v>
      </c>
      <c r="AD65" s="23">
        <f t="shared" si="64"/>
        <v>3185</v>
      </c>
      <c r="AE65" s="22" t="str">
        <f t="shared" ref="AE65:AE66" si="66">DEC2HEX(AD65)</f>
        <v>C71</v>
      </c>
    </row>
    <row r="66" spans="1:31" x14ac:dyDescent="0.25">
      <c r="A66" s="19">
        <v>2.2999999999999998</v>
      </c>
      <c r="H66" s="12"/>
      <c r="J66" s="14">
        <v>4</v>
      </c>
      <c r="L66" s="20"/>
      <c r="M66" s="12">
        <f t="shared" si="55"/>
        <v>0</v>
      </c>
      <c r="N66" s="21">
        <f t="shared" si="56"/>
        <v>0</v>
      </c>
      <c r="Q66" s="12"/>
      <c r="U66" s="12">
        <f t="shared" si="61"/>
        <v>0</v>
      </c>
      <c r="V66" s="21">
        <f t="shared" si="65"/>
        <v>0</v>
      </c>
      <c r="Y66" s="12">
        <f t="shared" si="63"/>
        <v>0</v>
      </c>
      <c r="Z66" s="21">
        <f t="shared" si="59"/>
        <v>0</v>
      </c>
      <c r="AC66" s="16">
        <f>(H66+M66+Q66+U66+Y66)/3</f>
        <v>0</v>
      </c>
      <c r="AD66" s="23">
        <f t="shared" si="64"/>
        <v>0</v>
      </c>
      <c r="AE66" s="22" t="str">
        <f t="shared" si="66"/>
        <v>0</v>
      </c>
    </row>
    <row r="67" spans="1:31" x14ac:dyDescent="0.25">
      <c r="A67" s="19">
        <v>2.4</v>
      </c>
      <c r="H67" s="12"/>
      <c r="J67" s="14"/>
      <c r="L67" s="20"/>
      <c r="M67" s="12"/>
      <c r="Q67" s="12"/>
      <c r="U67" s="12"/>
      <c r="Y67" s="12"/>
    </row>
    <row r="68" spans="1:31" s="29" customFormat="1" x14ac:dyDescent="0.25">
      <c r="B68" s="29">
        <v>26659</v>
      </c>
      <c r="C68" s="20"/>
      <c r="D68" s="20"/>
      <c r="H68" s="29">
        <v>3150</v>
      </c>
      <c r="I68" s="30">
        <f>B68/H68</f>
        <v>8.463174603174604</v>
      </c>
      <c r="K68" s="49"/>
      <c r="L68" s="29">
        <v>23335</v>
      </c>
      <c r="M68" s="29">
        <v>2865</v>
      </c>
      <c r="N68" s="30">
        <f>L68/M68</f>
        <v>8.1448516579406629</v>
      </c>
      <c r="O68" s="49"/>
      <c r="P68" s="29">
        <v>16233</v>
      </c>
      <c r="Q68" s="29">
        <v>1890</v>
      </c>
      <c r="R68" s="30">
        <f>P68/Q68</f>
        <v>8.5888888888888886</v>
      </c>
      <c r="S68" s="49"/>
      <c r="T68" s="29">
        <v>23393</v>
      </c>
      <c r="U68" s="29">
        <v>2835</v>
      </c>
      <c r="V68" s="30">
        <f>T68/U68</f>
        <v>8.2514991181657855</v>
      </c>
      <c r="W68" s="49"/>
      <c r="X68" s="29">
        <v>23848</v>
      </c>
      <c r="Y68" s="29">
        <v>2835</v>
      </c>
      <c r="Z68" s="30">
        <f>X68/Y68</f>
        <v>8.4119929453262792</v>
      </c>
      <c r="AA68" s="57"/>
      <c r="AB68" s="3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Реальные измерения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cp:lastPrinted>2014-04-17T20:51:28Z</cp:lastPrinted>
  <dcterms:created xsi:type="dcterms:W3CDTF">2014-04-10T10:15:12Z</dcterms:created>
  <dcterms:modified xsi:type="dcterms:W3CDTF">2023-03-04T20:30:10Z</dcterms:modified>
</cp:coreProperties>
</file>