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60" windowWidth="20736" windowHeight="11700"/>
  </bookViews>
  <sheets>
    <sheet name="TPA3251 Setup Guide" sheetId="3" r:id="rId1"/>
    <sheet name="Pin-Out" sheetId="1" r:id="rId2"/>
    <sheet name="Dropdowns" sheetId="2" state="hidden" r:id="rId3"/>
    <sheet name="Equations" sheetId="4" state="hidden" r:id="rId4"/>
  </sheets>
  <definedNames>
    <definedName name="c_bulk">'TPA3251 Setup Guide'!$H$161</definedName>
    <definedName name="C_input">'TPA3251 Setup Guide'!$G$175</definedName>
    <definedName name="dd_currentlimits">Dropdowns!$K$2:$K$5</definedName>
    <definedName name="dd_masterslave">Dropdowns!$G$2:$G$3</definedName>
    <definedName name="dd_ocmodes">Dropdowns!$I$2:$I$3</definedName>
    <definedName name="dd_oscillator">Dropdowns!$C$2:$C$4</definedName>
    <definedName name="dd_outputconfig">Dropdowns!$E$2:$E$5</definedName>
    <definedName name="dd_pintypes">Dropdowns!$A$2:$A$6</definedName>
    <definedName name="dutycycle_max">'TPA3251 Setup Guide'!$E$227</definedName>
    <definedName name="f_switching">'TPA3251 Setup Guide'!$F$59</definedName>
    <definedName name="ipeak">'TPA3251 Setup Guide'!$E$148</definedName>
    <definedName name="outputpower_peak">'TPA3251 Setup Guide'!$H$142</definedName>
    <definedName name="PinOut">'Pin-Out'!$B$1:$K$46</definedName>
    <definedName name="r_inputimpedance">'TPA3251 Setup Guide'!$H$227</definedName>
    <definedName name="toc_bulk">'TPA3251 Setup Guide'!$C$110</definedName>
    <definedName name="toc_constants">'TPA3251 Setup Guide'!$C$225</definedName>
    <definedName name="toc_contants">'TPA3251 Setup Guide'!$C$225</definedName>
    <definedName name="toc_inductor">'TPA3251 Setup Guide'!$C$182</definedName>
    <definedName name="toc_inputcap">'TPA3251 Setup Guide'!$C$166</definedName>
    <definedName name="toc_oc">'TPA3251 Setup Guide'!$C$76</definedName>
    <definedName name="toc_outputconfig">'TPA3251 Setup Guide'!$C$25</definedName>
    <definedName name="toc_slavemode">'TPA3251 Setup Guide'!#REF!</definedName>
    <definedName name="toc_switchingfrequency">'TPA3251 Setup Guide'!$C$55</definedName>
    <definedName name="v_inputripple">'TPA3251 Setup Guide'!$E$154</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07" i="3" l="1"/>
  <c r="G84" i="3"/>
  <c r="K40" i="1"/>
  <c r="K36" i="1"/>
  <c r="K33" i="1"/>
  <c r="K29" i="1"/>
  <c r="K28" i="1"/>
  <c r="K41" i="1"/>
  <c r="E31" i="1"/>
  <c r="E32" i="1"/>
  <c r="E37" i="1"/>
  <c r="E38" i="1"/>
  <c r="E39" i="1"/>
  <c r="H43" i="3"/>
  <c r="H44" i="3"/>
  <c r="H45" i="3"/>
  <c r="H46" i="3"/>
  <c r="H47" i="3"/>
  <c r="H48" i="3"/>
  <c r="H49" i="3"/>
  <c r="H50" i="3"/>
  <c r="H51" i="3"/>
  <c r="H52" i="3"/>
  <c r="H42" i="3"/>
  <c r="C21" i="3"/>
  <c r="G221" i="3"/>
  <c r="K10" i="1" l="1"/>
  <c r="K11" i="1"/>
  <c r="C22" i="3" l="1"/>
  <c r="C20" i="3"/>
  <c r="C19" i="3"/>
  <c r="C18" i="3"/>
  <c r="C17" i="3"/>
  <c r="C16" i="3"/>
  <c r="E142" i="3"/>
  <c r="E148" i="3" s="1"/>
  <c r="G85" i="3"/>
  <c r="K17" i="1" l="1"/>
  <c r="K18" i="1"/>
  <c r="K7" i="1"/>
  <c r="K6" i="1"/>
  <c r="G178" i="3"/>
  <c r="H148" i="3"/>
  <c r="F73" i="3"/>
  <c r="K9" i="1" s="1"/>
  <c r="H161" i="3" l="1"/>
  <c r="K30" i="1" l="1"/>
  <c r="K37" i="1"/>
  <c r="G106" i="3"/>
  <c r="K8" i="1" s="1"/>
  <c r="E45" i="1" l="1"/>
  <c r="E44" i="1"/>
  <c r="E25" i="1"/>
  <c r="E24" i="1"/>
</calcChain>
</file>

<file path=xl/sharedStrings.xml><?xml version="1.0" encoding="utf-8"?>
<sst xmlns="http://schemas.openxmlformats.org/spreadsheetml/2006/main" count="339" uniqueCount="177">
  <si>
    <t>Name</t>
  </si>
  <si>
    <t>#</t>
  </si>
  <si>
    <t>GVDD_AB</t>
  </si>
  <si>
    <t>VDD</t>
  </si>
  <si>
    <t>M1</t>
  </si>
  <si>
    <t>M2</t>
  </si>
  <si>
    <t>INPUT_A</t>
  </si>
  <si>
    <t>INPUT_B</t>
  </si>
  <si>
    <t>OC_ADJ</t>
  </si>
  <si>
    <t>FREQ_ADJ</t>
  </si>
  <si>
    <t>OSC_IOM</t>
  </si>
  <si>
    <t>OSC_IOP</t>
  </si>
  <si>
    <t>DVDD</t>
  </si>
  <si>
    <t>GND</t>
  </si>
  <si>
    <t>AVDD</t>
  </si>
  <si>
    <t>C_START</t>
  </si>
  <si>
    <t>INPUT_C</t>
  </si>
  <si>
    <t>INPUT_D</t>
  </si>
  <si>
    <t>/RESET</t>
  </si>
  <si>
    <t>/FAULT</t>
  </si>
  <si>
    <t>VBG</t>
  </si>
  <si>
    <t>/CLIP_OTW</t>
  </si>
  <si>
    <t>GVDD_CD</t>
  </si>
  <si>
    <t>BST_D</t>
  </si>
  <si>
    <t>BST_C</t>
  </si>
  <si>
    <t>OUT_D</t>
  </si>
  <si>
    <t>PVDD_CD</t>
  </si>
  <si>
    <t>OUT_C</t>
  </si>
  <si>
    <t>OUT_B</t>
  </si>
  <si>
    <t>PVDD_AB</t>
  </si>
  <si>
    <t>OUT_A</t>
  </si>
  <si>
    <t>BST_B</t>
  </si>
  <si>
    <t>BST_A</t>
  </si>
  <si>
    <t>Type</t>
  </si>
  <si>
    <t>IN</t>
  </si>
  <si>
    <t>OUT</t>
  </si>
  <si>
    <t>IN/OUT</t>
  </si>
  <si>
    <t>Power</t>
  </si>
  <si>
    <t>Pin Types</t>
  </si>
  <si>
    <t>PowerPad</t>
  </si>
  <si>
    <t>SE</t>
  </si>
  <si>
    <t>BTL</t>
  </si>
  <si>
    <t>CH1</t>
  </si>
  <si>
    <t>CH2</t>
  </si>
  <si>
    <t>CH3</t>
  </si>
  <si>
    <t>CH4</t>
  </si>
  <si>
    <t>NC</t>
  </si>
  <si>
    <t>P-OUT</t>
  </si>
  <si>
    <t>P-IN</t>
  </si>
  <si>
    <t>Internal</t>
  </si>
  <si>
    <t>External</t>
  </si>
  <si>
    <t>Power Source</t>
  </si>
  <si>
    <t>0.033uF from BST_x to OUT_x</t>
  </si>
  <si>
    <t>10nF</t>
  </si>
  <si>
    <t>470nF</t>
  </si>
  <si>
    <t>3.3V</t>
  </si>
  <si>
    <t>Voltage (V)</t>
  </si>
  <si>
    <t>Input</t>
  </si>
  <si>
    <t>Output</t>
  </si>
  <si>
    <t>Oscillator</t>
  </si>
  <si>
    <t>Master / Slave Mode</t>
  </si>
  <si>
    <t>Master</t>
  </si>
  <si>
    <t>Slave</t>
  </si>
  <si>
    <t>Master/Slave</t>
  </si>
  <si>
    <t>FREQ_ADJ Resistor</t>
  </si>
  <si>
    <t xml:space="preserve">kΩ </t>
  </si>
  <si>
    <t>FREQ_ADJ Pin</t>
  </si>
  <si>
    <t>Switching Frequency</t>
  </si>
  <si>
    <t>Configuration</t>
  </si>
  <si>
    <t>Connection</t>
  </si>
  <si>
    <t>OC Modes</t>
  </si>
  <si>
    <t>Cycle-by-Cycle Current Control</t>
  </si>
  <si>
    <t>Latching Shutdown</t>
  </si>
  <si>
    <t>Current Level</t>
  </si>
  <si>
    <t>CB3C Mode</t>
  </si>
  <si>
    <t>Latched Mode</t>
  </si>
  <si>
    <t>OC Shutdown Mode</t>
  </si>
  <si>
    <t>Current Limit</t>
  </si>
  <si>
    <t>A</t>
  </si>
  <si>
    <t>Output Configuration</t>
  </si>
  <si>
    <t>Output Config</t>
  </si>
  <si>
    <t>Single-Ended (SE)</t>
  </si>
  <si>
    <t>Bridge-Tied Load (BTL)</t>
  </si>
  <si>
    <t>PIN</t>
  </si>
  <si>
    <t>If Unused</t>
  </si>
  <si>
    <t>TPA3251 Device Setup Guide</t>
  </si>
  <si>
    <t>CH1 +</t>
  </si>
  <si>
    <t>CH1 -</t>
  </si>
  <si>
    <t>CH2 +</t>
  </si>
  <si>
    <t>CH2 -</t>
  </si>
  <si>
    <t>100nF capacitor to ground</t>
  </si>
  <si>
    <t>1uF capacitor to ground</t>
  </si>
  <si>
    <t>1 Output Configuration</t>
  </si>
  <si>
    <t>2 Output Switching Frequency (FREQ_ADJ)</t>
  </si>
  <si>
    <t xml:space="preserve">Connect to DVDD (3.3V) or GND </t>
  </si>
  <si>
    <t xml:space="preserve">Ω </t>
  </si>
  <si>
    <t>W</t>
  </si>
  <si>
    <t>kHz</t>
  </si>
  <si>
    <t>V</t>
  </si>
  <si>
    <t>uF</t>
  </si>
  <si>
    <t>Appendix - Constants</t>
  </si>
  <si>
    <t>Hz</t>
  </si>
  <si>
    <t>Low Pass Filter between 12V rail and pin, R = 3.3Ω, C = 0.1uF</t>
  </si>
  <si>
    <t xml:space="preserve">Connect to pin 29 and 30. </t>
  </si>
  <si>
    <t xml:space="preserve">Connect to pin 29 and 31. </t>
  </si>
  <si>
    <t xml:space="preserve">Connect to pin 36 and 37. </t>
  </si>
  <si>
    <t>Connect to pin 36 and 38.</t>
  </si>
  <si>
    <t>Output Duty Cycle (Max)</t>
  </si>
  <si>
    <t>Make selection or type value.</t>
  </si>
  <si>
    <t>Calculated value.</t>
  </si>
  <si>
    <t>Connect to interrupt handler or Class-G power supply</t>
  </si>
  <si>
    <t>Latex Equations</t>
  </si>
  <si>
    <t xml:space="preserve">f_{IN_{-3dB}} = \frac{1}{2 \pi R_{IN} C_{IN}} = </t>
  </si>
  <si>
    <r>
      <rPr>
        <b/>
        <i/>
        <sz val="8"/>
        <color theme="1"/>
        <rFont val="Calibri"/>
        <family val="2"/>
        <scheme val="minor"/>
      </rPr>
      <t xml:space="preserve">INPUT_x </t>
    </r>
    <r>
      <rPr>
        <sz val="8"/>
        <color theme="1"/>
        <rFont val="Calibri"/>
        <family val="2"/>
        <scheme val="minor"/>
      </rPr>
      <t>input Impedance</t>
    </r>
  </si>
  <si>
    <t>Load Impedance (Min)</t>
  </si>
  <si>
    <t>Supply Voltage (Max)</t>
  </si>
  <si>
    <t>Required OCJ_ADJ Resistor Value</t>
  </si>
  <si>
    <t>Minimum load impedance</t>
  </si>
  <si>
    <t>Peak output power per channel</t>
  </si>
  <si>
    <t>Peak Output Current per channel</t>
  </si>
  <si>
    <t>Maximum output voltage ripple</t>
  </si>
  <si>
    <t>Minimum required bulk capacitance</t>
  </si>
  <si>
    <t xml:space="preserve">C_{BULK_{min}} = \frac{I_{OUT_{peak}}\times D_{MAX}}{f_{sw} \times V_{IN_{ripple}}} = </t>
  </si>
  <si>
    <t>Estimated Max Current</t>
  </si>
  <si>
    <r>
      <rPr>
        <b/>
        <u/>
        <sz val="10"/>
        <color theme="1"/>
        <rFont val="Calibri"/>
        <family val="2"/>
        <scheme val="minor"/>
      </rPr>
      <t>OCJ_ADJ Resistor:</t>
    </r>
    <r>
      <rPr>
        <sz val="10"/>
        <color theme="1"/>
        <rFont val="Calibri"/>
        <family val="2"/>
        <scheme val="minor"/>
      </rPr>
      <t xml:space="preserve">
Use the resistor value below between </t>
    </r>
    <r>
      <rPr>
        <b/>
        <i/>
        <sz val="10"/>
        <color theme="1"/>
        <rFont val="Calibri"/>
        <family val="2"/>
        <scheme val="minor"/>
      </rPr>
      <t>OCJ_ADJ</t>
    </r>
    <r>
      <rPr>
        <sz val="10"/>
        <color theme="1"/>
        <rFont val="Calibri"/>
        <family val="2"/>
        <scheme val="minor"/>
      </rPr>
      <t xml:space="preserve"> and </t>
    </r>
    <r>
      <rPr>
        <b/>
        <i/>
        <sz val="10"/>
        <color theme="1"/>
        <rFont val="Calibri"/>
        <family val="2"/>
        <scheme val="minor"/>
      </rPr>
      <t>GND</t>
    </r>
    <r>
      <rPr>
        <b/>
        <sz val="10"/>
        <color theme="1"/>
        <rFont val="Calibri"/>
        <family val="2"/>
        <scheme val="minor"/>
      </rPr>
      <t>.</t>
    </r>
  </si>
  <si>
    <r>
      <t xml:space="preserve">The over-current limit and over-current shutdown mode are set by the external resistor on pin </t>
    </r>
    <r>
      <rPr>
        <b/>
        <i/>
        <sz val="10"/>
        <color theme="1"/>
        <rFont val="Calibri"/>
        <family val="2"/>
        <scheme val="minor"/>
      </rPr>
      <t>OC_ADJ</t>
    </r>
    <r>
      <rPr>
        <sz val="10"/>
        <color theme="1"/>
        <rFont val="Calibri"/>
        <family val="2"/>
        <scheme val="minor"/>
      </rPr>
      <t xml:space="preserve">. Use the fields below to calculate the appropriate </t>
    </r>
    <r>
      <rPr>
        <b/>
        <i/>
        <sz val="10"/>
        <color theme="1"/>
        <rFont val="Calibri"/>
        <family val="2"/>
        <scheme val="minor"/>
      </rPr>
      <t xml:space="preserve">OC_ADJ </t>
    </r>
    <r>
      <rPr>
        <sz val="10"/>
        <color theme="1"/>
        <rFont val="Calibri"/>
        <family val="2"/>
        <scheme val="minor"/>
      </rPr>
      <t>resistor value.</t>
    </r>
  </si>
  <si>
    <t>Now, select the TPA3251 current limit below that is greater than the "Estimated Max Current" above.</t>
  </si>
  <si>
    <t xml:space="preserve">Enter the minimum load impedance and the peak output per channel.  PVDD for channels AB and CD are shared internally, so in single-ended mode add the power for each channel. </t>
  </si>
  <si>
    <t>Output switching frequency (selected above)</t>
  </si>
  <si>
    <t xml:space="preserve">The peak output current per channel is calculated below. </t>
  </si>
  <si>
    <t>Now enter the maximum ripple.   (The TPA3251 has 60dB of PSRR)</t>
  </si>
  <si>
    <t xml:space="preserve">The minimum bulk capacitance for each channel is calculated below. </t>
  </si>
  <si>
    <t>C_bulk = 470uF, C_decoupling = 0.1uF next to pin</t>
  </si>
  <si>
    <t>3 Over Current (OC_ADJ)</t>
  </si>
  <si>
    <t>4 Input Bulk Capacitance</t>
  </si>
  <si>
    <t>5 Input AC Coupling Capacitor</t>
  </si>
  <si>
    <t>Complete each section below to configure the TPA3251 pins.  The "Pin-Out" tab provides a list of all TPA3251 pins and will update with the selections made on this tab. ("TPA3251 Setup Guide" tab)</t>
  </si>
  <si>
    <t xml:space="preserve">Select the desired output switching frequency from the dropdown below.
</t>
  </si>
  <si>
    <t xml:space="preserve">
Connect the FREQ_ADJ pin as described below.</t>
  </si>
  <si>
    <t xml:space="preserve">Select the TPA3251 output configuration.  The table displays the pin configurations based on the selected output configuration. </t>
  </si>
  <si>
    <r>
      <rPr>
        <b/>
        <u/>
        <sz val="10"/>
        <color theme="1"/>
        <rFont val="Calibri"/>
        <family val="2"/>
        <scheme val="minor"/>
      </rPr>
      <t xml:space="preserve">Select the OC Shutdown Mode:
</t>
    </r>
    <r>
      <rPr>
        <sz val="10"/>
        <color theme="1"/>
        <rFont val="Calibri"/>
        <family val="2"/>
        <scheme val="minor"/>
      </rPr>
      <t xml:space="preserve">The TPA3251 has two shutdown modes, cycle-by-cycle and latching.  Select one below. </t>
    </r>
    <r>
      <rPr>
        <b/>
        <sz val="10"/>
        <color theme="1"/>
        <rFont val="Calibri"/>
        <family val="2"/>
        <scheme val="minor"/>
      </rPr>
      <t xml:space="preserve">
</t>
    </r>
    <r>
      <rPr>
        <sz val="10"/>
        <color theme="1"/>
        <rFont val="Calibri"/>
        <family val="2"/>
        <scheme val="minor"/>
      </rPr>
      <t xml:space="preserve">
</t>
    </r>
    <r>
      <rPr>
        <b/>
        <i/>
        <sz val="10"/>
        <color theme="1"/>
        <rFont val="Calibri"/>
        <family val="2"/>
        <scheme val="minor"/>
      </rPr>
      <t>Cycle-by-Cycle Current Control (CB3C)</t>
    </r>
    <r>
      <rPr>
        <b/>
        <sz val="10"/>
        <color theme="1"/>
        <rFont val="Calibri"/>
        <family val="2"/>
        <scheme val="minor"/>
      </rPr>
      <t xml:space="preserve"> </t>
    </r>
    <r>
      <rPr>
        <sz val="10"/>
        <color theme="1"/>
        <rFont val="Calibri"/>
        <family val="2"/>
        <scheme val="minor"/>
      </rPr>
      <t xml:space="preserve">- allows high output current transients above the current limit for short durations based on an internal timer.  If the timer is violated, then the channel will shutdown. 
</t>
    </r>
    <r>
      <rPr>
        <b/>
        <i/>
        <sz val="10"/>
        <color theme="1"/>
        <rFont val="Calibri"/>
        <family val="2"/>
        <scheme val="minor"/>
      </rPr>
      <t>Latching Shutdown</t>
    </r>
    <r>
      <rPr>
        <b/>
        <sz val="10"/>
        <color theme="1"/>
        <rFont val="Calibri"/>
        <family val="2"/>
        <scheme val="minor"/>
      </rPr>
      <t xml:space="preserve"> </t>
    </r>
    <r>
      <rPr>
        <sz val="10"/>
        <color theme="1"/>
        <rFont val="Calibri"/>
        <family val="2"/>
        <scheme val="minor"/>
      </rPr>
      <t xml:space="preserve">- immediately shuts down the amplifier channel if the OC limit is violated. </t>
    </r>
  </si>
  <si>
    <t>30 kΩ</t>
  </si>
  <si>
    <t>20 kΩ</t>
  </si>
  <si>
    <t>10 kΩ</t>
  </si>
  <si>
    <t>Capacitor to GND; Larger capacitor required for single-ended mode</t>
  </si>
  <si>
    <t>Connect to fault handler (microcontroller or processor)</t>
  </si>
  <si>
    <t>Connect to GND.  PowerPad is internally connected to ground</t>
  </si>
  <si>
    <t>Connect to microcontroller or control</t>
  </si>
  <si>
    <t>n/a</t>
  </si>
  <si>
    <r>
      <t>Use this section to calculate the capacitor required for AC coupling inputs A, B, C, and D.  Start by selecting a capacitor value.  The -3dB of the high-pass filter formed by C</t>
    </r>
    <r>
      <rPr>
        <vertAlign val="subscript"/>
        <sz val="10"/>
        <color theme="1"/>
        <rFont val="Calibri"/>
        <family val="2"/>
        <scheme val="minor"/>
      </rPr>
      <t>input</t>
    </r>
    <r>
      <rPr>
        <sz val="10"/>
        <color theme="1"/>
        <rFont val="Calibri"/>
        <family val="2"/>
        <scheme val="minor"/>
      </rPr>
      <t xml:space="preserve"> and the TPA3251 input inpedance is calculated below.   </t>
    </r>
  </si>
  <si>
    <r>
      <t>The f</t>
    </r>
    <r>
      <rPr>
        <vertAlign val="subscript"/>
        <sz val="10"/>
        <color theme="1"/>
        <rFont val="Calibri"/>
        <family val="2"/>
        <scheme val="minor"/>
      </rPr>
      <t xml:space="preserve">IN-3dB </t>
    </r>
    <r>
      <rPr>
        <sz val="10"/>
        <color theme="1"/>
        <rFont val="Calibri"/>
        <family val="2"/>
        <scheme val="minor"/>
      </rPr>
      <t xml:space="preserve">frequency below should target &lt; 1/10th of the lowest targeted audio frequency to not influence low frequency THD. </t>
    </r>
  </si>
  <si>
    <r>
      <t xml:space="preserve">The bulk capacitor provides current during large audio transients and the decoupling capacitor provides current for the switching rise and fall. Use a 1uF decoupling capacitor directly adjacent to the TPA3251 pin.  In addition, use this section to determine the minimum required bulk capacitance for each channel.  
</t>
    </r>
    <r>
      <rPr>
        <b/>
        <sz val="10"/>
        <color theme="1"/>
        <rFont val="Calibri"/>
        <family val="2"/>
        <scheme val="minor"/>
      </rPr>
      <t xml:space="preserve">Note: </t>
    </r>
    <r>
      <rPr>
        <sz val="10"/>
        <color theme="1"/>
        <rFont val="Calibri"/>
        <family val="2"/>
        <scheme val="minor"/>
      </rPr>
      <t xml:space="preserve">In most cases, the minimum capacitance should at least be doubled to provide adequate headroom to prevent audio signal distortion.  To support longer and quick audio transients, 1000uF may be necessary. </t>
    </r>
  </si>
  <si>
    <t>Key</t>
  </si>
  <si>
    <t>Table of Contents</t>
  </si>
  <si>
    <r>
      <t>The output inductor is necessary for safe performance. An absolute minimum inductor of 5</t>
    </r>
    <r>
      <rPr>
        <sz val="10"/>
        <color theme="1"/>
        <rFont val="Calibri"/>
        <family val="2"/>
      </rPr>
      <t>μH across the operable range. Ensure that every point on the inductor curve up to and including the peak current is at least 5μH. An inductance verses current graph should be available in the inductor datasheet. An example plot is shown below</t>
    </r>
    <r>
      <rPr>
        <vertAlign val="superscript"/>
        <sz val="10"/>
        <color theme="1"/>
        <rFont val="Calibri"/>
        <family val="2"/>
      </rPr>
      <t>1</t>
    </r>
    <r>
      <rPr>
        <sz val="10"/>
        <color theme="1"/>
        <rFont val="Calibri"/>
        <family val="2"/>
      </rPr>
      <t xml:space="preserve">. </t>
    </r>
  </si>
  <si>
    <t>Insert the inductor part number below. This is for imformational purposes only. No calculations are done based off of the chosen inductor.</t>
  </si>
  <si>
    <t xml:space="preserve">Inductor Part Number </t>
  </si>
  <si>
    <t>The current limit selected in section 3 is put below for reference.</t>
  </si>
  <si>
    <t>Maximum Output Current per channel</t>
  </si>
  <si>
    <t>Minimum Inductance</t>
  </si>
  <si>
    <t>uH</t>
  </si>
  <si>
    <t>Minimum Inductance for current limit</t>
  </si>
  <si>
    <t xml:space="preserve">The mimimum inductance is checked against the absoluete minimum value (5uH) necessary for safe performance. The result of the check is below. </t>
  </si>
  <si>
    <t>Needs to be above 5uH to be acceptable</t>
  </si>
  <si>
    <t>Parallel Bridge-Tied Load (PBTL) Pre-Filter</t>
  </si>
  <si>
    <t>Parallel Bridge-Tied Load (PBTL) Post-Filter</t>
  </si>
  <si>
    <t>PBTL (pre-filter)</t>
  </si>
  <si>
    <t>PBTL (post-filter)</t>
  </si>
  <si>
    <t>Inductor</t>
  </si>
  <si>
    <t>OUT_B + Inductor</t>
  </si>
  <si>
    <t>OUT_A + Inductor</t>
  </si>
  <si>
    <t>OUT_D + Inductor</t>
  </si>
  <si>
    <t>OUT_C + Inductor</t>
  </si>
  <si>
    <r>
      <t xml:space="preserve">Now, select if the device will use the internal oscillator or use the clock from another TPA3251. 
</t>
    </r>
    <r>
      <rPr>
        <b/>
        <sz val="9"/>
        <color theme="1"/>
        <rFont val="Calibri"/>
        <family val="2"/>
        <scheme val="minor"/>
      </rPr>
      <t>Master Mode:</t>
    </r>
    <r>
      <rPr>
        <sz val="9"/>
        <color theme="1"/>
        <rFont val="Calibri"/>
        <family val="2"/>
        <scheme val="minor"/>
      </rPr>
      <t xml:space="preserve"> Switching frequency is set by internal oscillator and FREQ_ADJ pin.  Connect the FREQ_ADJ pin through a resistor to ground to select the switching frequency.
</t>
    </r>
    <r>
      <rPr>
        <b/>
        <sz val="9"/>
        <color theme="1"/>
        <rFont val="Calibri"/>
        <family val="2"/>
        <scheme val="minor"/>
      </rPr>
      <t xml:space="preserve">Slave Mode: </t>
    </r>
    <r>
      <rPr>
        <sz val="9"/>
        <color theme="1"/>
        <rFont val="Calibri"/>
        <family val="2"/>
        <scheme val="minor"/>
      </rPr>
      <t xml:space="preserve">Switching frequency is set by OSC_IOM and OSC_IOP pins connected to a "master" TPA3251. Connect FREQ_ADJ to DVDD. </t>
    </r>
  </si>
  <si>
    <t>6 Inductor</t>
  </si>
  <si>
    <r>
      <rPr>
        <vertAlign val="superscript"/>
        <sz val="8"/>
        <color theme="1"/>
        <rFont val="Calibri"/>
        <family val="2"/>
        <scheme val="minor"/>
      </rPr>
      <t>1</t>
    </r>
    <r>
      <rPr>
        <sz val="8"/>
        <color theme="1"/>
        <rFont val="Calibri"/>
        <family val="2"/>
        <scheme val="minor"/>
      </rPr>
      <t>The example plot shown is from a datasheet from Coilcraft</t>
    </r>
  </si>
  <si>
    <t xml:space="preserve">Using the inductance vs current graph in the datasheet for your chosen inductor, determine the minimum inductance up to and including the current limit listed above.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</si>
</sst>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409]d\-mmm\-yyyy;@"/>
    <numFmt numFmtId="165" formatCode="0.0"/>
    <numFmt numFmtId="166" formatCode="[$-409]mmm\-yy;@"/>
  </numFmts>
  <fonts count="22" x14ac:knownFonts="1">
    <font>
      <sz val="11"/>
      <color theme="1"/>
      <name val="Calibri"/>
      <family val="2"/>
      <scheme val="minor"/>
    </font>
    <font>
      <b/>
      <sz val="11"/>
      <color theme="1"/>
      <name val="Calibri"/>
      <family val="2"/>
      <scheme val="minor"/>
    </font>
    <font>
      <sz val="8"/>
      <color theme="1"/>
      <name val="Calibri"/>
      <family val="2"/>
      <scheme val="minor"/>
    </font>
    <font>
      <b/>
      <sz val="14"/>
      <color theme="1"/>
      <name val="Calibri"/>
      <family val="2"/>
      <scheme val="minor"/>
    </font>
    <font>
      <sz val="10"/>
      <color theme="1"/>
      <name val="Calibri"/>
      <family val="2"/>
      <scheme val="minor"/>
    </font>
    <font>
      <b/>
      <sz val="10"/>
      <color theme="1"/>
      <name val="Calibri"/>
      <family val="2"/>
      <scheme val="minor"/>
    </font>
    <font>
      <sz val="12"/>
      <color theme="1"/>
      <name val="Calibri"/>
      <family val="2"/>
      <scheme val="minor"/>
    </font>
    <font>
      <sz val="11"/>
      <color rgb="FFFF0000"/>
      <name val="Calibri"/>
      <family val="2"/>
      <scheme val="minor"/>
    </font>
    <font>
      <b/>
      <i/>
      <sz val="8"/>
      <color theme="1"/>
      <name val="Calibri"/>
      <family val="2"/>
      <scheme val="minor"/>
    </font>
    <font>
      <b/>
      <i/>
      <sz val="10"/>
      <color theme="1"/>
      <name val="Calibri"/>
      <family val="2"/>
      <scheme val="minor"/>
    </font>
    <font>
      <sz val="8"/>
      <name val="Calibri"/>
      <family val="2"/>
      <scheme val="minor"/>
    </font>
    <font>
      <u/>
      <sz val="11"/>
      <color theme="10"/>
      <name val="Calibri"/>
      <family val="2"/>
      <scheme val="minor"/>
    </font>
    <font>
      <u/>
      <sz val="11"/>
      <color rgb="FFC00000"/>
      <name val="Calibri"/>
      <family val="2"/>
      <scheme val="minor"/>
    </font>
    <font>
      <b/>
      <u/>
      <sz val="10"/>
      <color theme="1"/>
      <name val="Calibri"/>
      <family val="2"/>
      <scheme val="minor"/>
    </font>
    <font>
      <sz val="10"/>
      <name val="Calibri"/>
      <family val="2"/>
      <scheme val="minor"/>
    </font>
    <font>
      <vertAlign val="subscript"/>
      <sz val="10"/>
      <color theme="1"/>
      <name val="Calibri"/>
      <family val="2"/>
      <scheme val="minor"/>
    </font>
    <font>
      <b/>
      <sz val="9"/>
      <color theme="1"/>
      <name val="Calibri"/>
      <family val="2"/>
      <scheme val="minor"/>
    </font>
    <font>
      <sz val="9"/>
      <color theme="1"/>
      <name val="Calibri"/>
      <family val="2"/>
      <scheme val="minor"/>
    </font>
    <font>
      <sz val="10"/>
      <color theme="1"/>
      <name val="Calibri"/>
      <family val="2"/>
    </font>
    <font>
      <vertAlign val="superscript"/>
      <sz val="10"/>
      <color theme="1"/>
      <name val="Calibri"/>
      <family val="2"/>
    </font>
    <font>
      <sz val="11"/>
      <color rgb="FFC00000"/>
      <name val="Calibri"/>
      <family val="2"/>
      <scheme val="minor"/>
    </font>
    <font>
      <vertAlign val="superscript"/>
      <sz val="8"/>
      <color theme="1"/>
      <name val="Calibri"/>
      <family val="2"/>
      <scheme val="minor"/>
    </font>
  </fonts>
  <fills count="9">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6" tint="0.79998168889431442"/>
        <bgColor indexed="64"/>
      </patternFill>
    </fill>
  </fills>
  <borders count="15">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2">
    <xf numFmtId="0" fontId="0" fillId="0" borderId="0"/>
    <xf numFmtId="0" fontId="11" fillId="0" borderId="0" applyNumberFormat="0" applyFill="0" applyBorder="0" applyAlignment="0" applyProtection="0"/>
  </cellStyleXfs>
  <cellXfs count="108">
    <xf numFmtId="0" fontId="0" fillId="0" borderId="0" xfId="0"/>
    <xf numFmtId="0" fontId="1" fillId="0" borderId="0" xfId="0" applyFont="1"/>
    <xf numFmtId="0" fontId="0" fillId="0" borderId="0" xfId="0" applyAlignment="1">
      <alignment horizontal="center"/>
    </xf>
    <xf numFmtId="0" fontId="0" fillId="2" borderId="0" xfId="0" applyFill="1"/>
    <xf numFmtId="0" fontId="0" fillId="3" borderId="0" xfId="0" applyFill="1"/>
    <xf numFmtId="0" fontId="0" fillId="0" borderId="0" xfId="0" applyFill="1"/>
    <xf numFmtId="0" fontId="1" fillId="5" borderId="0" xfId="0" applyFont="1" applyFill="1" applyAlignment="1">
      <alignment horizontal="center" vertical="center"/>
    </xf>
    <xf numFmtId="0" fontId="1" fillId="5" borderId="0" xfId="0" applyFont="1" applyFill="1" applyAlignment="1">
      <alignment vertical="center"/>
    </xf>
    <xf numFmtId="0" fontId="1" fillId="5" borderId="0" xfId="0" applyFont="1" applyFill="1" applyAlignment="1">
      <alignment horizontal="center" vertical="center" wrapText="1"/>
    </xf>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horizontal="center" wrapText="1"/>
    </xf>
    <xf numFmtId="0" fontId="0" fillId="3" borderId="0" xfId="0" applyFill="1" applyBorder="1" applyAlignment="1"/>
    <xf numFmtId="0" fontId="0" fillId="3" borderId="2" xfId="0" applyFill="1" applyBorder="1" applyAlignment="1">
      <alignment horizontal="center"/>
    </xf>
    <xf numFmtId="11" fontId="0" fillId="0" borderId="0" xfId="0" applyNumberFormat="1"/>
    <xf numFmtId="165" fontId="0" fillId="4" borderId="5" xfId="0" applyNumberFormat="1" applyFill="1" applyBorder="1" applyAlignment="1">
      <alignment horizontal="center"/>
    </xf>
    <xf numFmtId="0" fontId="0" fillId="4" borderId="5" xfId="0" applyFill="1" applyBorder="1" applyAlignment="1">
      <alignment horizontal="center"/>
    </xf>
    <xf numFmtId="0" fontId="0" fillId="3" borderId="1" xfId="0" applyFill="1" applyBorder="1"/>
    <xf numFmtId="0" fontId="0" fillId="3" borderId="0" xfId="0" applyFill="1" applyBorder="1"/>
    <xf numFmtId="0" fontId="2" fillId="3" borderId="0" xfId="0" applyFont="1" applyFill="1" applyBorder="1" applyAlignment="1">
      <alignment vertical="center"/>
    </xf>
    <xf numFmtId="0" fontId="4" fillId="3" borderId="0" xfId="0" applyFont="1" applyFill="1" applyBorder="1" applyAlignment="1">
      <alignment horizontal="left" vertical="top" wrapText="1"/>
    </xf>
    <xf numFmtId="0" fontId="0" fillId="6" borderId="5" xfId="0" applyFill="1" applyBorder="1" applyAlignment="1" applyProtection="1">
      <alignment horizontal="center" vertical="center"/>
      <protection locked="0"/>
    </xf>
    <xf numFmtId="0" fontId="0" fillId="3" borderId="8" xfId="0" applyFill="1" applyBorder="1"/>
    <xf numFmtId="0" fontId="0" fillId="3" borderId="9" xfId="0" applyFill="1" applyBorder="1"/>
    <xf numFmtId="0" fontId="0" fillId="3" borderId="10" xfId="0" applyFill="1" applyBorder="1"/>
    <xf numFmtId="0" fontId="0" fillId="3" borderId="11" xfId="0" applyFill="1" applyBorder="1"/>
    <xf numFmtId="0" fontId="0" fillId="3" borderId="12" xfId="0" applyFill="1" applyBorder="1"/>
    <xf numFmtId="0" fontId="5" fillId="3" borderId="0" xfId="0" applyFont="1" applyFill="1" applyBorder="1" applyAlignment="1">
      <alignment horizontal="center"/>
    </xf>
    <xf numFmtId="0" fontId="0" fillId="6" borderId="0" xfId="0" applyFill="1" applyBorder="1"/>
    <xf numFmtId="0" fontId="0" fillId="4" borderId="0" xfId="0" applyFill="1" applyBorder="1"/>
    <xf numFmtId="0" fontId="12" fillId="3" borderId="0" xfId="1" applyFont="1" applyFill="1" applyBorder="1" applyAlignment="1">
      <alignment horizontal="left"/>
    </xf>
    <xf numFmtId="0" fontId="0" fillId="3" borderId="0" xfId="0" applyFill="1" applyBorder="1" applyAlignment="1">
      <alignment horizontal="center"/>
    </xf>
    <xf numFmtId="0" fontId="1" fillId="3" borderId="0" xfId="0" applyFont="1" applyFill="1" applyBorder="1"/>
    <xf numFmtId="0" fontId="1" fillId="3" borderId="0" xfId="0" applyFont="1" applyFill="1" applyBorder="1" applyAlignment="1">
      <alignment horizontal="center"/>
    </xf>
    <xf numFmtId="0" fontId="0" fillId="6" borderId="0" xfId="0" applyFill="1" applyBorder="1" applyAlignment="1" applyProtection="1">
      <alignment horizontal="center"/>
      <protection locked="0"/>
    </xf>
    <xf numFmtId="0" fontId="0" fillId="3" borderId="0" xfId="0" applyFont="1" applyFill="1" applyBorder="1" applyAlignment="1">
      <alignment horizontal="left"/>
    </xf>
    <xf numFmtId="0" fontId="0" fillId="3" borderId="0" xfId="0" applyFill="1" applyBorder="1" applyAlignment="1">
      <alignment horizontal="left" vertical="top" wrapText="1"/>
    </xf>
    <xf numFmtId="0" fontId="0" fillId="6" borderId="0" xfId="0" applyFill="1" applyBorder="1" applyAlignment="1" applyProtection="1">
      <alignment horizontal="center" vertical="top" wrapText="1"/>
      <protection locked="0"/>
    </xf>
    <xf numFmtId="0" fontId="0" fillId="3" borderId="0" xfId="0" applyFill="1" applyBorder="1" applyAlignment="1">
      <alignment horizontal="center" vertical="top" wrapText="1"/>
    </xf>
    <xf numFmtId="0" fontId="0" fillId="4" borderId="0" xfId="0" applyFill="1" applyBorder="1" applyAlignment="1">
      <alignment horizontal="center" vertical="top" wrapText="1"/>
    </xf>
    <xf numFmtId="0" fontId="0" fillId="0" borderId="0" xfId="0" applyBorder="1"/>
    <xf numFmtId="0" fontId="0" fillId="3" borderId="0" xfId="0" applyFill="1" applyBorder="1" applyAlignment="1">
      <alignment vertical="top" wrapText="1"/>
    </xf>
    <xf numFmtId="0" fontId="1" fillId="3" borderId="0" xfId="0" applyFont="1" applyFill="1" applyBorder="1" applyAlignment="1"/>
    <xf numFmtId="0" fontId="4" fillId="3" borderId="0" xfId="0" applyFont="1" applyFill="1" applyBorder="1" applyAlignment="1">
      <alignment horizontal="left"/>
    </xf>
    <xf numFmtId="0" fontId="2" fillId="3" borderId="0" xfId="0" applyFont="1" applyFill="1" applyBorder="1" applyAlignment="1">
      <alignment horizontal="left"/>
    </xf>
    <xf numFmtId="0" fontId="2" fillId="3" borderId="0" xfId="0" applyFont="1" applyFill="1" applyBorder="1" applyAlignment="1">
      <alignment horizontal="right"/>
    </xf>
    <xf numFmtId="2" fontId="0" fillId="4" borderId="0" xfId="0" applyNumberFormat="1" applyFill="1" applyBorder="1" applyAlignment="1">
      <alignment horizontal="center"/>
    </xf>
    <xf numFmtId="0" fontId="0" fillId="5" borderId="0" xfId="0" applyFill="1" applyBorder="1" applyAlignment="1" applyProtection="1">
      <alignment horizontal="center"/>
    </xf>
    <xf numFmtId="0" fontId="0" fillId="3" borderId="0" xfId="0" applyFill="1" applyBorder="1" applyAlignment="1">
      <alignment horizontal="right"/>
    </xf>
    <xf numFmtId="0" fontId="2" fillId="3" borderId="0" xfId="0" applyFont="1" applyFill="1" applyBorder="1"/>
    <xf numFmtId="0" fontId="7" fillId="3" borderId="0" xfId="0" applyFont="1" applyFill="1" applyBorder="1"/>
    <xf numFmtId="0" fontId="7" fillId="3" borderId="0" xfId="0" applyFont="1" applyFill="1" applyBorder="1" applyAlignment="1">
      <alignment horizontal="right"/>
    </xf>
    <xf numFmtId="0" fontId="7" fillId="3" borderId="0" xfId="0" applyFont="1" applyFill="1" applyBorder="1" applyAlignment="1">
      <alignment horizontal="center"/>
    </xf>
    <xf numFmtId="0" fontId="10" fillId="3" borderId="0" xfId="0" applyFont="1" applyFill="1" applyBorder="1"/>
    <xf numFmtId="0" fontId="0" fillId="0" borderId="11" xfId="0" applyBorder="1"/>
    <xf numFmtId="9" fontId="0" fillId="3" borderId="0" xfId="0" applyNumberFormat="1" applyFill="1" applyBorder="1"/>
    <xf numFmtId="0" fontId="2" fillId="3" borderId="0" xfId="0" applyFont="1" applyFill="1" applyBorder="1" applyAlignment="1">
      <alignment horizontal="right" vertical="top"/>
    </xf>
    <xf numFmtId="0" fontId="2" fillId="3" borderId="0" xfId="0" applyFont="1" applyFill="1" applyBorder="1" applyAlignment="1"/>
    <xf numFmtId="0" fontId="0" fillId="3" borderId="13" xfId="0" applyFill="1" applyBorder="1"/>
    <xf numFmtId="0" fontId="4" fillId="3" borderId="0" xfId="0" applyFont="1" applyFill="1" applyBorder="1" applyAlignment="1">
      <alignment horizontal="left" vertical="top" wrapText="1"/>
    </xf>
    <xf numFmtId="0" fontId="0" fillId="3" borderId="0" xfId="0" applyFill="1" applyBorder="1" applyAlignment="1">
      <alignment horizontal="left" vertical="top" wrapText="1"/>
    </xf>
    <xf numFmtId="0" fontId="4" fillId="3" borderId="0" xfId="0" applyFont="1" applyFill="1" applyBorder="1" applyAlignment="1">
      <alignment horizontal="left" vertical="top"/>
    </xf>
    <xf numFmtId="0" fontId="6" fillId="3" borderId="0" xfId="0" applyFont="1" applyFill="1" applyBorder="1" applyAlignment="1">
      <alignment horizontal="center"/>
    </xf>
    <xf numFmtId="0" fontId="3" fillId="3" borderId="0" xfId="0" applyFont="1" applyFill="1" applyBorder="1" applyAlignment="1">
      <alignment horizontal="left"/>
    </xf>
    <xf numFmtId="0" fontId="4" fillId="3" borderId="0" xfId="0" applyFont="1" applyFill="1" applyAlignment="1">
      <alignment horizontal="left" vertical="top" wrapText="1"/>
    </xf>
    <xf numFmtId="0" fontId="0" fillId="3" borderId="0" xfId="0" applyFont="1" applyFill="1" applyBorder="1" applyAlignment="1" applyProtection="1">
      <alignment horizontal="left" vertical="top"/>
      <protection locked="0"/>
    </xf>
    <xf numFmtId="0" fontId="2" fillId="3" borderId="0" xfId="0" applyFont="1" applyFill="1" applyBorder="1" applyAlignment="1">
      <alignment horizontal="left" vertical="top"/>
    </xf>
    <xf numFmtId="0" fontId="0" fillId="8" borderId="0" xfId="0" applyFont="1" applyFill="1" applyAlignment="1">
      <alignment horizontal="center" vertical="top"/>
    </xf>
    <xf numFmtId="0" fontId="0" fillId="3" borderId="0" xfId="0" applyFont="1" applyFill="1" applyAlignment="1">
      <alignment vertical="top" wrapText="1"/>
    </xf>
    <xf numFmtId="2" fontId="0" fillId="3" borderId="0" xfId="0" applyNumberFormat="1" applyFill="1" applyBorder="1" applyAlignment="1">
      <alignment horizontal="center"/>
    </xf>
    <xf numFmtId="0" fontId="0" fillId="6" borderId="0" xfId="0" applyFill="1" applyBorder="1" applyAlignment="1" applyProtection="1">
      <alignment horizontal="center" vertical="top"/>
      <protection locked="0"/>
    </xf>
    <xf numFmtId="0" fontId="2" fillId="3" borderId="0" xfId="0" applyFont="1" applyFill="1" applyBorder="1" applyAlignment="1">
      <alignment vertical="top"/>
    </xf>
    <xf numFmtId="0" fontId="2" fillId="3" borderId="0" xfId="0" applyFont="1" applyFill="1" applyBorder="1" applyAlignment="1">
      <alignment horizontal="center" vertical="top"/>
    </xf>
    <xf numFmtId="0" fontId="2" fillId="3" borderId="0" xfId="0" applyFont="1" applyFill="1" applyAlignment="1">
      <alignment horizontal="left" vertical="top"/>
    </xf>
    <xf numFmtId="0" fontId="2" fillId="3" borderId="0" xfId="0" applyFont="1" applyFill="1" applyBorder="1" applyAlignment="1">
      <alignment horizontal="right" vertical="top"/>
    </xf>
    <xf numFmtId="0" fontId="0" fillId="6" borderId="0" xfId="0" applyFill="1" applyBorder="1" applyAlignment="1" applyProtection="1">
      <alignment horizontal="center"/>
      <protection locked="0"/>
    </xf>
    <xf numFmtId="0" fontId="0" fillId="3" borderId="3" xfId="0" applyFill="1" applyBorder="1" applyAlignment="1">
      <alignment horizontal="left"/>
    </xf>
    <xf numFmtId="0" fontId="0" fillId="3" borderId="4" xfId="0" applyFill="1" applyBorder="1" applyAlignment="1">
      <alignment horizontal="left"/>
    </xf>
    <xf numFmtId="0" fontId="0" fillId="3" borderId="0" xfId="0" applyNumberFormat="1" applyFont="1" applyFill="1" applyAlignment="1">
      <alignment horizontal="right" vertical="top"/>
    </xf>
    <xf numFmtId="0" fontId="4" fillId="3" borderId="0" xfId="0" applyNumberFormat="1" applyFont="1" applyFill="1" applyAlignment="1">
      <alignment horizontal="left" vertical="top" wrapText="1"/>
    </xf>
    <xf numFmtId="0" fontId="0" fillId="3" borderId="0" xfId="0" applyFill="1" applyBorder="1" applyAlignment="1">
      <alignment horizontal="right" vertical="top"/>
    </xf>
    <xf numFmtId="0" fontId="0" fillId="4" borderId="0" xfId="0" applyFont="1" applyFill="1" applyAlignment="1">
      <alignment horizontal="center" vertical="top" wrapText="1"/>
    </xf>
    <xf numFmtId="0" fontId="2" fillId="3" borderId="0" xfId="0" applyFont="1" applyFill="1" applyBorder="1" applyAlignment="1">
      <alignment horizontal="left" vertical="top"/>
    </xf>
    <xf numFmtId="0" fontId="4" fillId="3" borderId="0" xfId="0" applyFont="1" applyFill="1" applyAlignment="1">
      <alignment horizontal="left" vertical="top"/>
    </xf>
    <xf numFmtId="0" fontId="0" fillId="3" borderId="0" xfId="0" applyFont="1" applyFill="1" applyBorder="1" applyAlignment="1">
      <alignment horizontal="right"/>
    </xf>
    <xf numFmtId="0" fontId="4" fillId="3" borderId="0" xfId="0" applyFont="1" applyFill="1" applyBorder="1" applyAlignment="1">
      <alignment horizontal="left" vertical="top" wrapText="1"/>
    </xf>
    <xf numFmtId="0" fontId="3" fillId="3" borderId="1" xfId="0" applyFont="1" applyFill="1" applyBorder="1" applyAlignment="1">
      <alignment horizontal="left" vertical="top"/>
    </xf>
    <xf numFmtId="0" fontId="4" fillId="3" borderId="0" xfId="0" applyFont="1" applyFill="1" applyAlignment="1">
      <alignment horizontal="left" vertical="top" wrapText="1"/>
    </xf>
    <xf numFmtId="0" fontId="0" fillId="3" borderId="0" xfId="0" applyFont="1" applyFill="1" applyAlignment="1">
      <alignment horizontal="right" vertical="top"/>
    </xf>
    <xf numFmtId="0" fontId="0" fillId="7" borderId="0" xfId="0" applyFont="1" applyFill="1" applyBorder="1" applyAlignment="1" applyProtection="1">
      <alignment horizontal="left" vertical="top"/>
      <protection locked="0"/>
    </xf>
    <xf numFmtId="0" fontId="12" fillId="3" borderId="0" xfId="1" applyFont="1" applyFill="1" applyBorder="1" applyAlignment="1">
      <alignment horizontal="left"/>
    </xf>
    <xf numFmtId="0" fontId="1" fillId="3" borderId="0" xfId="0" applyFont="1" applyFill="1" applyBorder="1" applyAlignment="1">
      <alignment horizontal="right"/>
    </xf>
    <xf numFmtId="0" fontId="3" fillId="3" borderId="1" xfId="0" applyFont="1" applyFill="1" applyBorder="1" applyAlignment="1">
      <alignment horizontal="left"/>
    </xf>
    <xf numFmtId="0" fontId="1" fillId="3" borderId="0" xfId="0" applyFont="1" applyFill="1" applyBorder="1" applyAlignment="1">
      <alignment horizontal="right" vertical="top" wrapText="1"/>
    </xf>
    <xf numFmtId="0" fontId="20" fillId="3" borderId="0" xfId="0" applyFont="1" applyFill="1" applyBorder="1" applyAlignment="1">
      <alignment horizontal="left" vertical="top" wrapText="1"/>
    </xf>
    <xf numFmtId="0" fontId="4" fillId="3" borderId="0" xfId="0" applyFont="1" applyFill="1" applyBorder="1" applyAlignment="1">
      <alignment horizontal="left"/>
    </xf>
    <xf numFmtId="0" fontId="0" fillId="4" borderId="6" xfId="0" applyFill="1" applyBorder="1" applyAlignment="1">
      <alignment horizontal="center"/>
    </xf>
    <xf numFmtId="0" fontId="0" fillId="4" borderId="7" xfId="0" applyFill="1" applyBorder="1" applyAlignment="1">
      <alignment horizontal="center"/>
    </xf>
    <xf numFmtId="0" fontId="0" fillId="3" borderId="0" xfId="0" applyFill="1" applyBorder="1" applyAlignment="1">
      <alignment horizontal="left" vertical="top" wrapText="1"/>
    </xf>
    <xf numFmtId="0" fontId="1" fillId="3" borderId="0" xfId="0" applyFont="1" applyFill="1" applyBorder="1" applyAlignment="1">
      <alignment horizontal="right" vertical="top"/>
    </xf>
    <xf numFmtId="0" fontId="4" fillId="3" borderId="0" xfId="0" applyFont="1" applyFill="1" applyBorder="1" applyAlignment="1">
      <alignment horizontal="left" vertical="top"/>
    </xf>
    <xf numFmtId="0" fontId="14" fillId="3" borderId="0" xfId="0" applyFont="1" applyFill="1" applyBorder="1" applyAlignment="1">
      <alignment horizontal="left"/>
    </xf>
    <xf numFmtId="164" fontId="2" fillId="3" borderId="0" xfId="0" applyNumberFormat="1" applyFont="1" applyFill="1" applyBorder="1" applyAlignment="1">
      <alignment horizontal="right" vertical="top"/>
    </xf>
    <xf numFmtId="0" fontId="6" fillId="3" borderId="0" xfId="0" applyFont="1" applyFill="1" applyBorder="1" applyAlignment="1">
      <alignment horizontal="center"/>
    </xf>
    <xf numFmtId="166" fontId="2" fillId="3" borderId="1" xfId="0" applyNumberFormat="1" applyFont="1" applyFill="1" applyBorder="1" applyAlignment="1">
      <alignment horizontal="center"/>
    </xf>
    <xf numFmtId="166" fontId="2" fillId="3" borderId="14" xfId="0" applyNumberFormat="1" applyFont="1" applyFill="1" applyBorder="1" applyAlignment="1">
      <alignment horizontal="center"/>
    </xf>
    <xf numFmtId="166" fontId="2" fillId="3" borderId="0" xfId="0" applyNumberFormat="1" applyFont="1" applyFill="1" applyBorder="1" applyAlignment="1">
      <alignment horizontal="center"/>
    </xf>
    <xf numFmtId="166" fontId="2" fillId="3" borderId="12" xfId="0" applyNumberFormat="1" applyFont="1" applyFill="1" applyBorder="1" applyAlignment="1">
      <alignment horizontal="center"/>
    </xf>
  </cellXfs>
  <cellStyles count="2">
    <cellStyle name="Hyperlink" xfId="1" builtinId="8"/>
    <cellStyle name="Normal"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8" Type="http://schemas.openxmlformats.org/officeDocument/2006/relationships/image" Target="../media/image15.png"/><Relationship Id="rId13" Type="http://schemas.openxmlformats.org/officeDocument/2006/relationships/image" Target="../media/image20.jpeg"/><Relationship Id="rId3" Type="http://schemas.openxmlformats.org/officeDocument/2006/relationships/image" Target="../media/image10.png"/><Relationship Id="rId7" Type="http://schemas.openxmlformats.org/officeDocument/2006/relationships/image" Target="../media/image14.png"/><Relationship Id="rId12" Type="http://schemas.openxmlformats.org/officeDocument/2006/relationships/image" Target="../media/image19.png"/><Relationship Id="rId2" Type="http://schemas.openxmlformats.org/officeDocument/2006/relationships/image" Target="../media/image9.png"/><Relationship Id="rId1" Type="http://schemas.openxmlformats.org/officeDocument/2006/relationships/image" Target="../media/image8.png"/><Relationship Id="rId6" Type="http://schemas.openxmlformats.org/officeDocument/2006/relationships/image" Target="../media/image13.png"/><Relationship Id="rId11" Type="http://schemas.openxmlformats.org/officeDocument/2006/relationships/image" Target="../media/image18.png"/><Relationship Id="rId5" Type="http://schemas.openxmlformats.org/officeDocument/2006/relationships/image" Target="../media/image12.png"/><Relationship Id="rId10" Type="http://schemas.openxmlformats.org/officeDocument/2006/relationships/image" Target="../media/image17.png"/><Relationship Id="rId4" Type="http://schemas.openxmlformats.org/officeDocument/2006/relationships/image" Target="../media/image11.png"/><Relationship Id="rId9" Type="http://schemas.openxmlformats.org/officeDocument/2006/relationships/image" Target="../media/image16.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274320</xdr:colOff>
          <xdr:row>126</xdr:row>
          <xdr:rowOff>99060</xdr:rowOff>
        </xdr:from>
        <xdr:to>
          <xdr:col>8</xdr:col>
          <xdr:colOff>449580</xdr:colOff>
          <xdr:row>136</xdr:row>
          <xdr:rowOff>137160</xdr:rowOff>
        </xdr:to>
        <xdr:sp macro="" textlink="">
          <xdr:nvSpPr>
            <xdr:cNvPr id="3087" name="Object 15" hidden="1">
              <a:extLst>
                <a:ext uri="{63B3BB69-23CF-44E3-9099-C40C66FF867C}">
                  <a14:compatExt spid="_x0000_s3087"/>
                </a:ext>
              </a:extLst>
            </xdr:cNvPr>
            <xdr:cNvSpPr/>
          </xdr:nvSpPr>
          <xdr:spPr>
            <a:xfrm>
              <a:off x="0" y="0"/>
              <a:ext cx="0" cy="0"/>
            </a:xfrm>
            <a:prstGeom prst="rect">
              <a:avLst/>
            </a:prstGeom>
          </xdr:spPr>
        </xdr:sp>
        <xdr:clientData/>
      </xdr:twoCellAnchor>
    </mc:Choice>
    <mc:Fallback/>
  </mc:AlternateContent>
  <xdr:twoCellAnchor editAs="oneCell">
    <xdr:from>
      <xdr:col>1</xdr:col>
      <xdr:colOff>542925</xdr:colOff>
      <xdr:row>1</xdr:row>
      <xdr:rowOff>26921</xdr:rowOff>
    </xdr:from>
    <xdr:to>
      <xdr:col>5</xdr:col>
      <xdr:colOff>85725</xdr:colOff>
      <xdr:row>3</xdr:row>
      <xdr:rowOff>41979</xdr:rowOff>
    </xdr:to>
    <xdr:pic>
      <xdr:nvPicPr>
        <xdr:cNvPr id="4" name="Picture 3" descr="Image result for texas instruments logo"/>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35326" b="29892"/>
        <a:stretch/>
      </xdr:blipFill>
      <xdr:spPr bwMode="auto">
        <a:xfrm>
          <a:off x="542925" y="26921"/>
          <a:ext cx="2066925" cy="3960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7</xdr:col>
          <xdr:colOff>365760</xdr:colOff>
          <xdr:row>173</xdr:row>
          <xdr:rowOff>99060</xdr:rowOff>
        </xdr:from>
        <xdr:to>
          <xdr:col>9</xdr:col>
          <xdr:colOff>670560</xdr:colOff>
          <xdr:row>178</xdr:row>
          <xdr:rowOff>152400</xdr:rowOff>
        </xdr:to>
        <xdr:sp macro="" textlink="">
          <xdr:nvSpPr>
            <xdr:cNvPr id="3099" name="Object 27" hidden="1">
              <a:extLst>
                <a:ext uri="{63B3BB69-23CF-44E3-9099-C40C66FF867C}">
                  <a14:compatExt spid="_x0000_s3099"/>
                </a:ext>
              </a:extLst>
            </xdr:cNvPr>
            <xdr:cNvSpPr/>
          </xdr:nvSpPr>
          <xdr:spPr>
            <a:xfrm>
              <a:off x="0" y="0"/>
              <a:ext cx="0" cy="0"/>
            </a:xfrm>
            <a:prstGeom prst="rect">
              <a:avLst/>
            </a:prstGeom>
          </xdr:spPr>
        </xdr:sp>
        <xdr:clientData/>
      </xdr:twoCellAnchor>
    </mc:Choice>
    <mc:Fallback/>
  </mc:AlternateContent>
  <xdr:twoCellAnchor editAs="oneCell">
    <xdr:from>
      <xdr:col>2</xdr:col>
      <xdr:colOff>476250</xdr:colOff>
      <xdr:row>176</xdr:row>
      <xdr:rowOff>85726</xdr:rowOff>
    </xdr:from>
    <xdr:to>
      <xdr:col>5</xdr:col>
      <xdr:colOff>428625</xdr:colOff>
      <xdr:row>178</xdr:row>
      <xdr:rowOff>106884</xdr:rowOff>
    </xdr:to>
    <xdr:pic>
      <xdr:nvPicPr>
        <xdr:cNvPr id="11" name="equationview" descr="http://latex.codecogs.com/png.latex?%5Cdpi%7B300%7D%20f_%7BIN_%7B-3dB%7D%7D%20%3D%20%5Cfrac%7B1%7D%7B2%20%5Cpi%20R_%7BIN%7D%20C_%7BIN%7D%7D%20%3D"/>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85850" y="24879301"/>
          <a:ext cx="1866900" cy="4021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457200</xdr:colOff>
      <xdr:row>174</xdr:row>
      <xdr:rowOff>11231</xdr:rowOff>
    </xdr:from>
    <xdr:to>
      <xdr:col>5</xdr:col>
      <xdr:colOff>447675</xdr:colOff>
      <xdr:row>175</xdr:row>
      <xdr:rowOff>1066</xdr:rowOff>
    </xdr:to>
    <xdr:pic>
      <xdr:nvPicPr>
        <xdr:cNvPr id="12" name="equationview" descr="http://latex.codecogs.com/png.latex?%5Cdpi%7B300%7D%20C_%7BIN%7D%20%3D"/>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409825" y="24423806"/>
          <a:ext cx="561975" cy="1803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628650</xdr:colOff>
      <xdr:row>225</xdr:row>
      <xdr:rowOff>190360</xdr:rowOff>
    </xdr:from>
    <xdr:to>
      <xdr:col>7</xdr:col>
      <xdr:colOff>393248</xdr:colOff>
      <xdr:row>226</xdr:row>
      <xdr:rowOff>182879</xdr:rowOff>
    </xdr:to>
    <xdr:pic>
      <xdr:nvPicPr>
        <xdr:cNvPr id="13" name="equationview" descr="http://latex.codecogs.com/png.latex?%5Cdpi%7B300%7D%20R_%7BIN%7D%20%3D"/>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448050" y="21935935"/>
          <a:ext cx="621848" cy="1906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466725</xdr:colOff>
      <xdr:row>225</xdr:row>
      <xdr:rowOff>180975</xdr:rowOff>
    </xdr:from>
    <xdr:to>
      <xdr:col>3</xdr:col>
      <xdr:colOff>409575</xdr:colOff>
      <xdr:row>226</xdr:row>
      <xdr:rowOff>168992</xdr:rowOff>
    </xdr:to>
    <xdr:pic>
      <xdr:nvPicPr>
        <xdr:cNvPr id="14" name="equationview" descr="http://latex.codecogs.com/png.latex?%5Cdpi%7B300%7D%20D_%7BMAX%7D%20%3D"/>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076325" y="33442275"/>
          <a:ext cx="790575" cy="1785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133350</xdr:colOff>
      <xdr:row>105</xdr:row>
      <xdr:rowOff>0</xdr:rowOff>
    </xdr:from>
    <xdr:to>
      <xdr:col>5</xdr:col>
      <xdr:colOff>47625</xdr:colOff>
      <xdr:row>105</xdr:row>
      <xdr:rowOff>180283</xdr:rowOff>
    </xdr:to>
    <xdr:pic>
      <xdr:nvPicPr>
        <xdr:cNvPr id="15" name="equationview" descr="http://latex.codecogs.com/png.latex?%5Cdpi%7B300%7D%20R_%7BOC%5C_ADJ%7D%20%3D"/>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590675" y="15611475"/>
          <a:ext cx="981075" cy="1802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533400</xdr:colOff>
      <xdr:row>141</xdr:row>
      <xdr:rowOff>9526</xdr:rowOff>
    </xdr:from>
    <xdr:to>
      <xdr:col>6</xdr:col>
      <xdr:colOff>809445</xdr:colOff>
      <xdr:row>142</xdr:row>
      <xdr:rowOff>28576</xdr:rowOff>
    </xdr:to>
    <xdr:pic>
      <xdr:nvPicPr>
        <xdr:cNvPr id="21" name="equationview" descr="http://latex.codecogs.com/png.latex?%5Cdpi%7B300%7D%20P_%7BOUT_%7Bpeak%7D%7D%20%3D"/>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3057525" y="19526251"/>
          <a:ext cx="885645" cy="209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247650</xdr:colOff>
      <xdr:row>141</xdr:row>
      <xdr:rowOff>0</xdr:rowOff>
    </xdr:from>
    <xdr:to>
      <xdr:col>3</xdr:col>
      <xdr:colOff>409575</xdr:colOff>
      <xdr:row>142</xdr:row>
      <xdr:rowOff>300</xdr:rowOff>
    </xdr:to>
    <xdr:pic>
      <xdr:nvPicPr>
        <xdr:cNvPr id="23" name="equationview" descr="http://latex.codecogs.com/png.latex?%5Cdpi%7B300%7D%20R_%7BLOAD_%7Bmin%7D%7D%20%3D"/>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857250" y="18049875"/>
          <a:ext cx="1009650" cy="190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100636</xdr:colOff>
      <xdr:row>153</xdr:row>
      <xdr:rowOff>0</xdr:rowOff>
    </xdr:from>
    <xdr:to>
      <xdr:col>3</xdr:col>
      <xdr:colOff>457200</xdr:colOff>
      <xdr:row>154</xdr:row>
      <xdr:rowOff>20151</xdr:rowOff>
    </xdr:to>
    <xdr:pic>
      <xdr:nvPicPr>
        <xdr:cNvPr id="24" name="equationview" descr="http://latex.codecogs.com/png.latex?%5Cdpi%7B300%7D%20V_%7BOUT_%7Bripple_%7Bmax%7D%7D%7D%20%3D"/>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710236" y="19383375"/>
          <a:ext cx="1204289" cy="2106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391785</xdr:colOff>
      <xdr:row>147</xdr:row>
      <xdr:rowOff>0</xdr:rowOff>
    </xdr:from>
    <xdr:to>
      <xdr:col>3</xdr:col>
      <xdr:colOff>428625</xdr:colOff>
      <xdr:row>148</xdr:row>
      <xdr:rowOff>28575</xdr:rowOff>
    </xdr:to>
    <xdr:pic>
      <xdr:nvPicPr>
        <xdr:cNvPr id="27" name="equationview" descr="http://latex.codecogs.com/png.latex?%5Cdpi%7B300%7D%20I_%7BOUT_%7Bpeak%7D%7D%20%3D"/>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1001385" y="21288375"/>
          <a:ext cx="884565" cy="21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295275</xdr:colOff>
      <xdr:row>147</xdr:row>
      <xdr:rowOff>0</xdr:rowOff>
    </xdr:from>
    <xdr:to>
      <xdr:col>6</xdr:col>
      <xdr:colOff>809625</xdr:colOff>
      <xdr:row>147</xdr:row>
      <xdr:rowOff>173971</xdr:rowOff>
    </xdr:to>
    <xdr:pic>
      <xdr:nvPicPr>
        <xdr:cNvPr id="29" name="equationview" descr="http://latex.codecogs.com/png.latex?%5Cdpi%7B300%7D%20f_%7BSW%7D%20%3D"/>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3429000" y="20278725"/>
          <a:ext cx="514350" cy="1739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581025</xdr:colOff>
      <xdr:row>159</xdr:row>
      <xdr:rowOff>35876</xdr:rowOff>
    </xdr:from>
    <xdr:to>
      <xdr:col>6</xdr:col>
      <xdr:colOff>819150</xdr:colOff>
      <xdr:row>161</xdr:row>
      <xdr:rowOff>133349</xdr:rowOff>
    </xdr:to>
    <xdr:pic>
      <xdr:nvPicPr>
        <xdr:cNvPr id="30" name="equationview" descr="http://latex.codecogs.com/png.latex?%5Cdpi%7B300%7D%20C_%7BBULK_%7Bmin%7D%7D%20%3D%20%5Cfrac%7BI_%7BOUT_%7Bpeak%7D%7D%5Ctimes%20D_%7BMAX%7D%7D%7Bf_%7BSW%7D%20%5Ctimes%20V_%7BIN_%7Bripple%7D%7D%7D%20%3D"/>
        <xdr:cNvPicPr>
          <a:picLocks noChangeAspect="1" noChangeArrowheads="1"/>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1190625" y="22657751"/>
          <a:ext cx="2762250" cy="49752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3</xdr:col>
          <xdr:colOff>411480</xdr:colOff>
          <xdr:row>119</xdr:row>
          <xdr:rowOff>7620</xdr:rowOff>
        </xdr:from>
        <xdr:to>
          <xdr:col>7</xdr:col>
          <xdr:colOff>594360</xdr:colOff>
          <xdr:row>124</xdr:row>
          <xdr:rowOff>60960</xdr:rowOff>
        </xdr:to>
        <xdr:sp macro="" textlink="">
          <xdr:nvSpPr>
            <xdr:cNvPr id="3110" name="Object 38" hidden="1">
              <a:extLst>
                <a:ext uri="{63B3BB69-23CF-44E3-9099-C40C66FF867C}">
                  <a14:compatExt spid="_x0000_s3110"/>
                </a:ext>
              </a:extLst>
            </xdr:cNvPr>
            <xdr:cNvSpPr/>
          </xdr:nvSpPr>
          <xdr:spPr>
            <a:xfrm>
              <a:off x="0" y="0"/>
              <a:ext cx="0" cy="0"/>
            </a:xfrm>
            <a:prstGeom prst="rect">
              <a:avLst/>
            </a:prstGeom>
          </xdr:spPr>
        </xdr:sp>
        <xdr:clientData/>
      </xdr:twoCellAnchor>
    </mc:Choice>
    <mc:Fallback/>
  </mc:AlternateContent>
  <xdr:twoCellAnchor editAs="oneCell">
    <xdr:from>
      <xdr:col>4</xdr:col>
      <xdr:colOff>198120</xdr:colOff>
      <xdr:row>187</xdr:row>
      <xdr:rowOff>37124</xdr:rowOff>
    </xdr:from>
    <xdr:to>
      <xdr:col>7</xdr:col>
      <xdr:colOff>647700</xdr:colOff>
      <xdr:row>197</xdr:row>
      <xdr:rowOff>121920</xdr:rowOff>
    </xdr:to>
    <xdr:pic>
      <xdr:nvPicPr>
        <xdr:cNvPr id="28" name="Picture 27" descr="http://www.mouser.com/images/microsites/Coilcraft-VER2923-current.png"/>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2796540" y="35012924"/>
          <a:ext cx="2529840" cy="19135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4</xdr:col>
          <xdr:colOff>30480</xdr:colOff>
          <xdr:row>28</xdr:row>
          <xdr:rowOff>22860</xdr:rowOff>
        </xdr:from>
        <xdr:to>
          <xdr:col>6</xdr:col>
          <xdr:colOff>7620</xdr:colOff>
          <xdr:row>34</xdr:row>
          <xdr:rowOff>121920</xdr:rowOff>
        </xdr:to>
        <xdr:sp macro="" textlink="">
          <xdr:nvSpPr>
            <xdr:cNvPr id="3122" name="Object 50" hidden="1">
              <a:extLst>
                <a:ext uri="{63B3BB69-23CF-44E3-9099-C40C66FF867C}">
                  <a14:compatExt spid="_x0000_s3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685800</xdr:colOff>
          <xdr:row>28</xdr:row>
          <xdr:rowOff>7620</xdr:rowOff>
        </xdr:from>
        <xdr:to>
          <xdr:col>9</xdr:col>
          <xdr:colOff>624840</xdr:colOff>
          <xdr:row>34</xdr:row>
          <xdr:rowOff>99060</xdr:rowOff>
        </xdr:to>
        <xdr:sp macro="" textlink="">
          <xdr:nvSpPr>
            <xdr:cNvPr id="3123" name="Object 51" hidden="1">
              <a:extLst>
                <a:ext uri="{63B3BB69-23CF-44E3-9099-C40C66FF867C}">
                  <a14:compatExt spid="_x0000_s3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28</xdr:row>
          <xdr:rowOff>38100</xdr:rowOff>
        </xdr:from>
        <xdr:to>
          <xdr:col>3</xdr:col>
          <xdr:colOff>365760</xdr:colOff>
          <xdr:row>34</xdr:row>
          <xdr:rowOff>60960</xdr:rowOff>
        </xdr:to>
        <xdr:sp macro="" textlink="">
          <xdr:nvSpPr>
            <xdr:cNvPr id="3124" name="Object 52" hidden="1">
              <a:extLst>
                <a:ext uri="{63B3BB69-23CF-44E3-9099-C40C66FF867C}">
                  <a14:compatExt spid="_x0000_s3124"/>
                </a:ext>
              </a:extLst>
            </xdr:cNvPr>
            <xdr:cNvSpPr/>
          </xdr:nvSpPr>
          <xdr:spPr>
            <a:xfrm>
              <a:off x="0" y="0"/>
              <a:ext cx="0" cy="0"/>
            </a:xfrm>
            <a:prstGeom prst="rect">
              <a:avLst/>
            </a:prstGeom>
          </xdr:spPr>
        </xdr:sp>
        <xdr:clientData/>
      </xdr:twoCellAnchor>
    </mc:Choice>
    <mc:Fallback/>
  </mc:AlternateContent>
  <xdr:oneCellAnchor>
    <xdr:from>
      <xdr:col>2</xdr:col>
      <xdr:colOff>208391</xdr:colOff>
      <xdr:row>34</xdr:row>
      <xdr:rowOff>78522</xdr:rowOff>
    </xdr:from>
    <xdr:ext cx="914546" cy="342786"/>
    <xdr:sp macro="" textlink="">
      <xdr:nvSpPr>
        <xdr:cNvPr id="31" name="TextBox 30"/>
        <xdr:cNvSpPr txBox="1"/>
      </xdr:nvSpPr>
      <xdr:spPr>
        <a:xfrm>
          <a:off x="1427591" y="6586002"/>
          <a:ext cx="914546" cy="342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t>4-Channel</a:t>
          </a:r>
        </a:p>
        <a:p>
          <a:pPr algn="ctr"/>
          <a:r>
            <a:rPr lang="en-US" sz="800" b="1"/>
            <a:t>Single Ended (SE)</a:t>
          </a:r>
          <a:endParaRPr lang="en-US" sz="1000" b="1"/>
        </a:p>
      </xdr:txBody>
    </xdr:sp>
    <xdr:clientData/>
  </xdr:oneCellAnchor>
  <xdr:oneCellAnchor>
    <xdr:from>
      <xdr:col>3</xdr:col>
      <xdr:colOff>470780</xdr:colOff>
      <xdr:row>34</xdr:row>
      <xdr:rowOff>81168</xdr:rowOff>
    </xdr:from>
    <xdr:ext cx="1139607" cy="342786"/>
    <xdr:sp macro="" textlink="">
      <xdr:nvSpPr>
        <xdr:cNvPr id="32" name="TextBox 31"/>
        <xdr:cNvSpPr txBox="1"/>
      </xdr:nvSpPr>
      <xdr:spPr>
        <a:xfrm>
          <a:off x="2558660" y="6588648"/>
          <a:ext cx="1139607" cy="342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t>2-Channel</a:t>
          </a:r>
        </a:p>
        <a:p>
          <a:pPr algn="ctr"/>
          <a:r>
            <a:rPr lang="en-US" sz="800" b="1"/>
            <a:t>Bridge</a:t>
          </a:r>
          <a:r>
            <a:rPr lang="en-US" sz="800" b="1" baseline="0"/>
            <a:t>-Tied Load (BTL)</a:t>
          </a:r>
          <a:endParaRPr lang="en-US" sz="1000" b="1"/>
        </a:p>
      </xdr:txBody>
    </xdr:sp>
    <xdr:clientData/>
  </xdr:oneCellAnchor>
  <xdr:oneCellAnchor>
    <xdr:from>
      <xdr:col>7</xdr:col>
      <xdr:colOff>605945</xdr:colOff>
      <xdr:row>34</xdr:row>
      <xdr:rowOff>69241</xdr:rowOff>
    </xdr:from>
    <xdr:ext cx="1537087" cy="468013"/>
    <xdr:sp macro="" textlink="">
      <xdr:nvSpPr>
        <xdr:cNvPr id="33" name="TextBox 32"/>
        <xdr:cNvSpPr txBox="1"/>
      </xdr:nvSpPr>
      <xdr:spPr>
        <a:xfrm>
          <a:off x="5284625" y="6576721"/>
          <a:ext cx="1537087" cy="468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t>1-Channel</a:t>
          </a:r>
        </a:p>
        <a:p>
          <a:pPr algn="ctr"/>
          <a:r>
            <a:rPr lang="en-US" sz="800" b="1"/>
            <a:t>Parallel Bridge</a:t>
          </a:r>
          <a:r>
            <a:rPr lang="en-US" sz="800" b="1" baseline="0"/>
            <a:t>-Tied Load (PBTL)</a:t>
          </a:r>
        </a:p>
        <a:p>
          <a:pPr algn="ctr"/>
          <a:r>
            <a:rPr lang="en-US" sz="800" b="1" baseline="0"/>
            <a:t>Post Filter, Four Inductors</a:t>
          </a:r>
          <a:endParaRPr lang="en-US" sz="1000" b="1"/>
        </a:p>
      </xdr:txBody>
    </xdr:sp>
    <xdr:clientData/>
  </xdr:oneCellAnchor>
  <xdr:oneCellAnchor>
    <xdr:from>
      <xdr:col>5</xdr:col>
      <xdr:colOff>560225</xdr:colOff>
      <xdr:row>34</xdr:row>
      <xdr:rowOff>84481</xdr:rowOff>
    </xdr:from>
    <xdr:ext cx="1537087" cy="468013"/>
    <xdr:sp macro="" textlink="">
      <xdr:nvSpPr>
        <xdr:cNvPr id="34" name="TextBox 33"/>
        <xdr:cNvSpPr txBox="1"/>
      </xdr:nvSpPr>
      <xdr:spPr>
        <a:xfrm>
          <a:off x="3745385" y="6591961"/>
          <a:ext cx="1537087" cy="468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t>1-Channel</a:t>
          </a:r>
        </a:p>
        <a:p>
          <a:pPr algn="ctr"/>
          <a:r>
            <a:rPr lang="en-US" sz="800" b="1"/>
            <a:t>Parallel Bridge</a:t>
          </a:r>
          <a:r>
            <a:rPr lang="en-US" sz="800" b="1" baseline="0"/>
            <a:t>-Tied Load (PBTL)</a:t>
          </a:r>
        </a:p>
        <a:p>
          <a:pPr algn="ctr"/>
          <a:r>
            <a:rPr lang="en-US" sz="800" b="1" baseline="0"/>
            <a:t>Pre-Filter, Two Inductors </a:t>
          </a:r>
          <a:endParaRPr lang="en-US" sz="1000" b="1"/>
        </a:p>
      </xdr:txBody>
    </xdr:sp>
    <xdr:clientData/>
  </xdr:oneCellAnchor>
  <mc:AlternateContent xmlns:mc="http://schemas.openxmlformats.org/markup-compatibility/2006">
    <mc:Choice xmlns:a14="http://schemas.microsoft.com/office/drawing/2010/main" Requires="a14">
      <xdr:twoCellAnchor editAs="oneCell">
        <xdr:from>
          <xdr:col>6</xdr:col>
          <xdr:colOff>68580</xdr:colOff>
          <xdr:row>28</xdr:row>
          <xdr:rowOff>91440</xdr:rowOff>
        </xdr:from>
        <xdr:to>
          <xdr:col>7</xdr:col>
          <xdr:colOff>563880</xdr:colOff>
          <xdr:row>34</xdr:row>
          <xdr:rowOff>15240</xdr:rowOff>
        </xdr:to>
        <xdr:sp macro="" textlink="">
          <xdr:nvSpPr>
            <xdr:cNvPr id="3125" name="Object 53" hidden="1">
              <a:extLst>
                <a:ext uri="{63B3BB69-23CF-44E3-9099-C40C66FF867C}">
                  <a14:compatExt spid="_x0000_s31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oleObject" Target="../embeddings/oleObject5.bin"/><Relationship Id="rId17" Type="http://schemas.openxmlformats.org/officeDocument/2006/relationships/image" Target="../media/image7.emf"/><Relationship Id="rId2" Type="http://schemas.openxmlformats.org/officeDocument/2006/relationships/drawing" Target="../drawings/drawing1.xml"/><Relationship Id="rId16" Type="http://schemas.openxmlformats.org/officeDocument/2006/relationships/oleObject" Target="../embeddings/oleObject7.bin"/><Relationship Id="rId1" Type="http://schemas.openxmlformats.org/officeDocument/2006/relationships/printerSettings" Target="../printerSettings/printerSettings1.bin"/><Relationship Id="rId6" Type="http://schemas.openxmlformats.org/officeDocument/2006/relationships/oleObject" Target="../embeddings/oleObject2.bin"/><Relationship Id="rId11" Type="http://schemas.openxmlformats.org/officeDocument/2006/relationships/image" Target="../media/image4.emf"/><Relationship Id="rId5" Type="http://schemas.openxmlformats.org/officeDocument/2006/relationships/image" Target="../media/image1.emf"/><Relationship Id="rId15" Type="http://schemas.openxmlformats.org/officeDocument/2006/relationships/image" Target="../media/image6.emf"/><Relationship Id="rId10" Type="http://schemas.openxmlformats.org/officeDocument/2006/relationships/oleObject" Target="../embeddings/oleObject4.bin"/><Relationship Id="rId4" Type="http://schemas.openxmlformats.org/officeDocument/2006/relationships/oleObject" Target="../embeddings/oleObject1.bin"/><Relationship Id="rId9" Type="http://schemas.openxmlformats.org/officeDocument/2006/relationships/image" Target="../media/image3.emf"/><Relationship Id="rId14" Type="http://schemas.openxmlformats.org/officeDocument/2006/relationships/oleObject" Target="../embeddings/oleObject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237"/>
  <sheetViews>
    <sheetView tabSelected="1" zoomScaleNormal="100" workbookViewId="0"/>
  </sheetViews>
  <sheetFormatPr defaultRowHeight="14.4" x14ac:dyDescent="0.3"/>
  <cols>
    <col min="3" max="3" width="12.6640625" customWidth="1"/>
    <col min="4" max="4" width="7.44140625" customWidth="1"/>
    <col min="5" max="5" width="8.5546875" customWidth="1"/>
    <col min="7" max="7" width="12.88671875" customWidth="1"/>
    <col min="8" max="8" width="11.5546875" customWidth="1"/>
    <col min="10" max="10" width="10.6640625" customWidth="1"/>
  </cols>
  <sheetData>
    <row r="1" spans="1:12" ht="15.75" thickBot="1" x14ac:dyDescent="0.3">
      <c r="A1" s="4"/>
      <c r="B1" s="4"/>
      <c r="C1" s="4"/>
      <c r="D1" s="4"/>
      <c r="E1" s="4"/>
      <c r="F1" s="4"/>
      <c r="G1" s="4"/>
      <c r="H1" s="4"/>
      <c r="I1" s="4"/>
      <c r="J1" s="4"/>
      <c r="K1" s="4"/>
      <c r="L1" s="4"/>
    </row>
    <row r="2" spans="1:12" ht="15" x14ac:dyDescent="0.25">
      <c r="A2" s="4"/>
      <c r="B2" s="22"/>
      <c r="C2" s="23"/>
      <c r="D2" s="23"/>
      <c r="E2" s="23"/>
      <c r="F2" s="23"/>
      <c r="G2" s="23"/>
      <c r="H2" s="23"/>
      <c r="I2" s="23"/>
      <c r="J2" s="23"/>
      <c r="K2" s="24"/>
      <c r="L2" s="4"/>
    </row>
    <row r="3" spans="1:12" ht="15" x14ac:dyDescent="0.25">
      <c r="A3" s="4"/>
      <c r="B3" s="25"/>
      <c r="C3" s="18"/>
      <c r="D3" s="18"/>
      <c r="E3" s="18"/>
      <c r="F3" s="18"/>
      <c r="G3" s="18"/>
      <c r="H3" s="18"/>
      <c r="I3" s="102"/>
      <c r="J3" s="102"/>
      <c r="K3" s="26"/>
      <c r="L3" s="4"/>
    </row>
    <row r="4" spans="1:12" ht="15.6" x14ac:dyDescent="0.3">
      <c r="A4" s="4"/>
      <c r="B4" s="25"/>
      <c r="C4" s="103" t="s">
        <v>85</v>
      </c>
      <c r="D4" s="103"/>
      <c r="E4" s="103"/>
      <c r="F4" s="103"/>
      <c r="G4" s="18"/>
      <c r="H4" s="18"/>
      <c r="I4" s="18"/>
      <c r="J4" s="18"/>
      <c r="K4" s="26"/>
      <c r="L4" s="4"/>
    </row>
    <row r="5" spans="1:12" ht="15.6" x14ac:dyDescent="0.3">
      <c r="A5" s="4"/>
      <c r="B5" s="25"/>
      <c r="C5" s="62"/>
      <c r="D5" s="62"/>
      <c r="E5" s="62"/>
      <c r="F5" s="62"/>
      <c r="G5" s="18"/>
      <c r="H5" s="18"/>
      <c r="I5" s="18"/>
      <c r="J5" s="18"/>
      <c r="K5" s="26"/>
      <c r="L5" s="4"/>
    </row>
    <row r="6" spans="1:12" ht="18.600000000000001" thickBot="1" x14ac:dyDescent="0.4">
      <c r="A6" s="4"/>
      <c r="B6" s="25"/>
      <c r="C6" s="92" t="s">
        <v>152</v>
      </c>
      <c r="D6" s="92"/>
      <c r="E6" s="92"/>
      <c r="F6" s="92"/>
      <c r="G6" s="92"/>
      <c r="H6" s="92"/>
      <c r="I6" s="92"/>
      <c r="J6" s="92"/>
      <c r="K6" s="26"/>
      <c r="L6" s="4"/>
    </row>
    <row r="7" spans="1:12" ht="18" x14ac:dyDescent="0.35">
      <c r="A7" s="4"/>
      <c r="B7" s="25"/>
      <c r="C7" s="63"/>
      <c r="D7" s="63"/>
      <c r="E7" s="63"/>
      <c r="F7" s="63"/>
      <c r="G7" s="63"/>
      <c r="H7" s="63"/>
      <c r="I7" s="63"/>
      <c r="J7" s="63"/>
      <c r="K7" s="26"/>
      <c r="L7" s="4"/>
    </row>
    <row r="8" spans="1:12" x14ac:dyDescent="0.3">
      <c r="A8" s="4"/>
      <c r="B8" s="25"/>
      <c r="C8" s="27" t="s">
        <v>57</v>
      </c>
      <c r="D8" s="28"/>
      <c r="E8" s="18"/>
      <c r="F8" s="18"/>
      <c r="G8" s="27" t="s">
        <v>58</v>
      </c>
      <c r="H8" s="29"/>
      <c r="I8" s="18"/>
      <c r="J8" s="18"/>
      <c r="K8" s="26"/>
      <c r="L8" s="4"/>
    </row>
    <row r="9" spans="1:12" x14ac:dyDescent="0.3">
      <c r="A9" s="4"/>
      <c r="B9" s="25"/>
      <c r="C9" s="18"/>
      <c r="D9" s="19" t="s">
        <v>108</v>
      </c>
      <c r="E9" s="19"/>
      <c r="F9" s="18"/>
      <c r="G9" s="18"/>
      <c r="H9" s="19" t="s">
        <v>109</v>
      </c>
      <c r="I9" s="18"/>
      <c r="J9" s="18"/>
      <c r="K9" s="26"/>
      <c r="L9" s="4"/>
    </row>
    <row r="10" spans="1:12" x14ac:dyDescent="0.3">
      <c r="A10" s="4"/>
      <c r="B10" s="25"/>
      <c r="C10" s="18"/>
      <c r="D10" s="19"/>
      <c r="E10" s="19"/>
      <c r="F10" s="18"/>
      <c r="G10" s="18"/>
      <c r="H10" s="19"/>
      <c r="I10" s="18"/>
      <c r="J10" s="18"/>
      <c r="K10" s="26"/>
      <c r="L10" s="4"/>
    </row>
    <row r="11" spans="1:12" ht="18.600000000000001" thickBot="1" x14ac:dyDescent="0.4">
      <c r="A11" s="4"/>
      <c r="B11" s="25"/>
      <c r="C11" s="92" t="s">
        <v>153</v>
      </c>
      <c r="D11" s="92"/>
      <c r="E11" s="92"/>
      <c r="F11" s="92"/>
      <c r="G11" s="92"/>
      <c r="H11" s="92"/>
      <c r="I11" s="92"/>
      <c r="J11" s="92"/>
      <c r="K11" s="26"/>
      <c r="L11" s="4"/>
    </row>
    <row r="12" spans="1:12" ht="15" x14ac:dyDescent="0.25">
      <c r="A12" s="4"/>
      <c r="B12" s="25"/>
      <c r="C12" s="18"/>
      <c r="D12" s="19"/>
      <c r="E12" s="19"/>
      <c r="F12" s="18"/>
      <c r="G12" s="18"/>
      <c r="H12" s="19"/>
      <c r="I12" s="18"/>
      <c r="J12" s="18"/>
      <c r="K12" s="26"/>
      <c r="L12" s="4"/>
    </row>
    <row r="13" spans="1:12" x14ac:dyDescent="0.3">
      <c r="A13" s="4"/>
      <c r="B13" s="25"/>
      <c r="C13" s="85" t="s">
        <v>136</v>
      </c>
      <c r="D13" s="85"/>
      <c r="E13" s="85"/>
      <c r="F13" s="85"/>
      <c r="G13" s="85"/>
      <c r="H13" s="85"/>
      <c r="I13" s="85"/>
      <c r="J13" s="85"/>
      <c r="K13" s="26"/>
      <c r="L13" s="4"/>
    </row>
    <row r="14" spans="1:12" x14ac:dyDescent="0.3">
      <c r="A14" s="4"/>
      <c r="B14" s="25"/>
      <c r="C14" s="85"/>
      <c r="D14" s="85"/>
      <c r="E14" s="85"/>
      <c r="F14" s="85"/>
      <c r="G14" s="85"/>
      <c r="H14" s="85"/>
      <c r="I14" s="85"/>
      <c r="J14" s="85"/>
      <c r="K14" s="26"/>
      <c r="L14" s="4"/>
    </row>
    <row r="15" spans="1:12" ht="15" x14ac:dyDescent="0.25">
      <c r="A15" s="4"/>
      <c r="B15" s="25"/>
      <c r="C15" s="18"/>
      <c r="D15" s="19"/>
      <c r="E15" s="19"/>
      <c r="F15" s="18"/>
      <c r="G15" s="18"/>
      <c r="H15" s="19"/>
      <c r="I15" s="18"/>
      <c r="J15" s="18"/>
      <c r="K15" s="26"/>
      <c r="L15" s="4"/>
    </row>
    <row r="16" spans="1:12" ht="15" x14ac:dyDescent="0.25">
      <c r="A16" s="4"/>
      <c r="B16" s="25"/>
      <c r="C16" s="90" t="str">
        <f>C25</f>
        <v>1 Output Configuration</v>
      </c>
      <c r="D16" s="90"/>
      <c r="E16" s="90"/>
      <c r="F16" s="90"/>
      <c r="G16" s="90"/>
      <c r="H16" s="19"/>
      <c r="I16" s="18"/>
      <c r="J16" s="18"/>
      <c r="K16" s="26"/>
      <c r="L16" s="4"/>
    </row>
    <row r="17" spans="1:12" ht="15" x14ac:dyDescent="0.25">
      <c r="A17" s="4"/>
      <c r="B17" s="25"/>
      <c r="C17" s="90" t="str">
        <f>C55</f>
        <v>2 Output Switching Frequency (FREQ_ADJ)</v>
      </c>
      <c r="D17" s="90"/>
      <c r="E17" s="90"/>
      <c r="F17" s="90"/>
      <c r="G17" s="90"/>
      <c r="H17" s="19"/>
      <c r="I17" s="18"/>
      <c r="J17" s="18"/>
      <c r="K17" s="26"/>
      <c r="L17" s="4"/>
    </row>
    <row r="18" spans="1:12" x14ac:dyDescent="0.3">
      <c r="A18" s="4"/>
      <c r="B18" s="25"/>
      <c r="C18" s="90" t="str">
        <f>C76</f>
        <v>3 Over Current (OC_ADJ)</v>
      </c>
      <c r="D18" s="90"/>
      <c r="E18" s="90"/>
      <c r="F18" s="90"/>
      <c r="G18" s="90"/>
      <c r="H18" s="19"/>
      <c r="I18" s="18"/>
      <c r="J18" s="18"/>
      <c r="K18" s="26"/>
      <c r="L18" s="4"/>
    </row>
    <row r="19" spans="1:12" x14ac:dyDescent="0.3">
      <c r="A19" s="4"/>
      <c r="B19" s="25"/>
      <c r="C19" s="90" t="str">
        <f>C110</f>
        <v>4 Input Bulk Capacitance</v>
      </c>
      <c r="D19" s="90"/>
      <c r="E19" s="90"/>
      <c r="F19" s="90"/>
      <c r="G19" s="90"/>
      <c r="H19" s="19"/>
      <c r="I19" s="18"/>
      <c r="J19" s="18"/>
      <c r="K19" s="26"/>
      <c r="L19" s="4"/>
    </row>
    <row r="20" spans="1:12" x14ac:dyDescent="0.3">
      <c r="A20" s="4"/>
      <c r="B20" s="25"/>
      <c r="C20" s="90" t="str">
        <f>C166</f>
        <v>5 Input AC Coupling Capacitor</v>
      </c>
      <c r="D20" s="90"/>
      <c r="E20" s="90"/>
      <c r="F20" s="90"/>
      <c r="G20" s="90"/>
      <c r="H20" s="18"/>
      <c r="I20" s="18"/>
      <c r="J20" s="18"/>
      <c r="K20" s="26"/>
      <c r="L20" s="4"/>
    </row>
    <row r="21" spans="1:12" x14ac:dyDescent="0.3">
      <c r="A21" s="4"/>
      <c r="B21" s="25"/>
      <c r="C21" s="90" t="str">
        <f>C182</f>
        <v>6 Inductor</v>
      </c>
      <c r="D21" s="90"/>
      <c r="E21" s="90"/>
      <c r="F21" s="90"/>
      <c r="G21" s="90"/>
      <c r="H21" s="18"/>
      <c r="I21" s="18"/>
      <c r="J21" s="18"/>
      <c r="K21" s="26"/>
      <c r="L21" s="4"/>
    </row>
    <row r="22" spans="1:12" x14ac:dyDescent="0.3">
      <c r="A22" s="4"/>
      <c r="B22" s="25"/>
      <c r="C22" s="90" t="str">
        <f>C225</f>
        <v>Appendix - Constants</v>
      </c>
      <c r="D22" s="90"/>
      <c r="E22" s="90"/>
      <c r="F22" s="90"/>
      <c r="G22" s="90"/>
      <c r="H22" s="18"/>
      <c r="I22" s="18"/>
      <c r="J22" s="18"/>
      <c r="K22" s="26"/>
      <c r="L22" s="4"/>
    </row>
    <row r="23" spans="1:12" x14ac:dyDescent="0.3">
      <c r="A23" s="4"/>
      <c r="B23" s="25"/>
      <c r="C23" s="30"/>
      <c r="D23" s="30"/>
      <c r="E23" s="30"/>
      <c r="F23" s="30"/>
      <c r="G23" s="30"/>
      <c r="H23" s="18"/>
      <c r="I23" s="18"/>
      <c r="J23" s="18"/>
      <c r="K23" s="26"/>
      <c r="L23" s="4"/>
    </row>
    <row r="24" spans="1:12" x14ac:dyDescent="0.3">
      <c r="A24" s="4"/>
      <c r="B24" s="25"/>
      <c r="C24" s="18"/>
      <c r="D24" s="18"/>
      <c r="E24" s="18"/>
      <c r="F24" s="18"/>
      <c r="G24" s="18"/>
      <c r="H24" s="18"/>
      <c r="I24" s="18"/>
      <c r="J24" s="18"/>
      <c r="K24" s="26"/>
      <c r="L24" s="4"/>
    </row>
    <row r="25" spans="1:12" ht="18.600000000000001" thickBot="1" x14ac:dyDescent="0.4">
      <c r="A25" s="4"/>
      <c r="B25" s="25"/>
      <c r="C25" s="92" t="s">
        <v>92</v>
      </c>
      <c r="D25" s="92"/>
      <c r="E25" s="92"/>
      <c r="F25" s="92"/>
      <c r="G25" s="92"/>
      <c r="H25" s="92"/>
      <c r="I25" s="92"/>
      <c r="J25" s="92"/>
      <c r="K25" s="26"/>
      <c r="L25" s="4"/>
    </row>
    <row r="26" spans="1:12" x14ac:dyDescent="0.3">
      <c r="A26" s="4"/>
      <c r="B26" s="25"/>
      <c r="C26" s="18"/>
      <c r="D26" s="18"/>
      <c r="E26" s="18"/>
      <c r="F26" s="18"/>
      <c r="G26" s="18"/>
      <c r="H26" s="18"/>
      <c r="I26" s="18"/>
      <c r="J26" s="18"/>
      <c r="K26" s="26"/>
      <c r="L26" s="4"/>
    </row>
    <row r="27" spans="1:12" ht="15" customHeight="1" x14ac:dyDescent="0.3">
      <c r="A27" s="4"/>
      <c r="B27" s="25"/>
      <c r="C27" s="85" t="s">
        <v>139</v>
      </c>
      <c r="D27" s="85"/>
      <c r="E27" s="85"/>
      <c r="F27" s="85"/>
      <c r="G27" s="85"/>
      <c r="H27" s="85"/>
      <c r="I27" s="85"/>
      <c r="J27" s="85"/>
      <c r="K27" s="26"/>
      <c r="L27" s="4"/>
    </row>
    <row r="28" spans="1:12" x14ac:dyDescent="0.3">
      <c r="A28" s="4"/>
      <c r="B28" s="25"/>
      <c r="C28" s="85"/>
      <c r="D28" s="85"/>
      <c r="E28" s="85"/>
      <c r="F28" s="85"/>
      <c r="G28" s="85"/>
      <c r="H28" s="85"/>
      <c r="I28" s="85"/>
      <c r="J28" s="85"/>
      <c r="K28" s="26"/>
      <c r="L28" s="4"/>
    </row>
    <row r="29" spans="1:12" x14ac:dyDescent="0.3">
      <c r="A29" s="4"/>
      <c r="B29" s="25"/>
      <c r="C29" s="18"/>
      <c r="D29" s="18"/>
      <c r="E29" s="18"/>
      <c r="F29" s="18"/>
      <c r="G29" s="18"/>
      <c r="H29" s="18"/>
      <c r="I29" s="18"/>
      <c r="J29" s="18"/>
      <c r="K29" s="26"/>
      <c r="L29" s="4"/>
    </row>
    <row r="30" spans="1:12" x14ac:dyDescent="0.3">
      <c r="A30" s="4"/>
      <c r="B30" s="25"/>
      <c r="C30" s="18"/>
      <c r="D30" s="18"/>
      <c r="E30" s="18"/>
      <c r="F30" s="18"/>
      <c r="G30" s="18"/>
      <c r="H30" s="18"/>
      <c r="I30" s="18"/>
      <c r="J30" s="18"/>
      <c r="K30" s="26"/>
      <c r="L30" s="4"/>
    </row>
    <row r="31" spans="1:12" x14ac:dyDescent="0.3">
      <c r="A31" s="4"/>
      <c r="B31" s="25"/>
      <c r="C31" s="18"/>
      <c r="D31" s="18"/>
      <c r="E31" s="18"/>
      <c r="F31" s="18"/>
      <c r="G31" s="18"/>
      <c r="H31" s="18"/>
      <c r="I31" s="18"/>
      <c r="J31" s="18"/>
      <c r="K31" s="26"/>
      <c r="L31" s="4"/>
    </row>
    <row r="32" spans="1:12" x14ac:dyDescent="0.3">
      <c r="A32" s="4"/>
      <c r="B32" s="25"/>
      <c r="C32" s="18"/>
      <c r="D32" s="18"/>
      <c r="E32" s="18"/>
      <c r="F32" s="18"/>
      <c r="G32" s="18"/>
      <c r="H32" s="18"/>
      <c r="I32" s="18"/>
      <c r="J32" s="18"/>
      <c r="K32" s="26"/>
      <c r="L32" s="4"/>
    </row>
    <row r="33" spans="1:14" x14ac:dyDescent="0.3">
      <c r="A33" s="4"/>
      <c r="B33" s="25"/>
      <c r="C33" s="18"/>
      <c r="D33" s="18"/>
      <c r="E33" s="18"/>
      <c r="F33" s="18"/>
      <c r="G33" s="18"/>
      <c r="H33" s="18"/>
      <c r="I33" s="18"/>
      <c r="J33" s="18"/>
      <c r="K33" s="26"/>
      <c r="L33" s="4"/>
    </row>
    <row r="34" spans="1:14" x14ac:dyDescent="0.3">
      <c r="A34" s="4"/>
      <c r="B34" s="25"/>
      <c r="C34" s="18"/>
      <c r="D34" s="18"/>
      <c r="E34" s="18"/>
      <c r="F34" s="18"/>
      <c r="G34" s="18"/>
      <c r="H34" s="18"/>
      <c r="I34" s="18"/>
      <c r="J34" s="18"/>
      <c r="K34" s="26"/>
      <c r="L34" s="4"/>
    </row>
    <row r="35" spans="1:14" x14ac:dyDescent="0.3">
      <c r="A35" s="4"/>
      <c r="B35" s="25"/>
      <c r="C35" s="18"/>
      <c r="D35" s="18"/>
      <c r="E35" s="18"/>
      <c r="F35" s="18"/>
      <c r="G35" s="18"/>
      <c r="H35" s="18"/>
      <c r="I35" s="18"/>
      <c r="J35" s="18"/>
      <c r="K35" s="26"/>
      <c r="L35" s="4"/>
    </row>
    <row r="36" spans="1:14" x14ac:dyDescent="0.3">
      <c r="A36" s="4"/>
      <c r="B36" s="25"/>
      <c r="C36" s="18"/>
      <c r="D36" s="18"/>
      <c r="E36" s="18"/>
      <c r="F36" s="18"/>
      <c r="G36" s="18"/>
      <c r="H36" s="18"/>
      <c r="I36" s="18"/>
      <c r="J36" s="18"/>
      <c r="K36" s="26"/>
      <c r="L36" s="4"/>
    </row>
    <row r="37" spans="1:14" x14ac:dyDescent="0.3">
      <c r="A37" s="4"/>
      <c r="B37" s="25"/>
      <c r="C37" s="18"/>
      <c r="D37" s="18"/>
      <c r="E37" s="18"/>
      <c r="F37" s="18"/>
      <c r="G37" s="18"/>
      <c r="H37" s="18"/>
      <c r="I37" s="18"/>
      <c r="J37" s="18"/>
      <c r="K37" s="26"/>
      <c r="L37" s="4"/>
    </row>
    <row r="38" spans="1:14" x14ac:dyDescent="0.3">
      <c r="A38" s="4"/>
      <c r="B38" s="25"/>
      <c r="C38" s="18"/>
      <c r="D38" s="18"/>
      <c r="E38" s="18"/>
      <c r="F38" s="18"/>
      <c r="G38" s="18"/>
      <c r="H38" s="18"/>
      <c r="I38" s="18"/>
      <c r="J38" s="18"/>
      <c r="K38" s="26"/>
      <c r="L38" s="4"/>
    </row>
    <row r="39" spans="1:14" x14ac:dyDescent="0.3">
      <c r="A39" s="4"/>
      <c r="B39" s="25"/>
      <c r="C39" s="91" t="s">
        <v>79</v>
      </c>
      <c r="D39" s="91"/>
      <c r="E39" s="75" t="s">
        <v>82</v>
      </c>
      <c r="F39" s="75"/>
      <c r="G39" s="75"/>
      <c r="H39" s="75"/>
      <c r="I39" s="75"/>
      <c r="J39" s="18"/>
      <c r="K39" s="26"/>
      <c r="L39" s="4"/>
    </row>
    <row r="40" spans="1:14" x14ac:dyDescent="0.3">
      <c r="A40" s="4"/>
      <c r="B40" s="25"/>
      <c r="C40" s="18"/>
      <c r="D40" s="18"/>
      <c r="E40" s="18"/>
      <c r="F40" s="18"/>
      <c r="G40" s="18"/>
      <c r="H40" s="18"/>
      <c r="I40" s="18"/>
      <c r="J40" s="18"/>
      <c r="K40" s="26"/>
      <c r="L40" s="4"/>
      <c r="M40" s="5"/>
      <c r="N40" s="5"/>
    </row>
    <row r="41" spans="1:14" x14ac:dyDescent="0.3">
      <c r="A41" s="4"/>
      <c r="B41" s="25"/>
      <c r="C41" s="18"/>
      <c r="D41" s="18"/>
      <c r="E41" s="31" t="s">
        <v>1</v>
      </c>
      <c r="F41" s="32" t="s">
        <v>83</v>
      </c>
      <c r="G41" s="32"/>
      <c r="H41" s="32" t="s">
        <v>68</v>
      </c>
      <c r="I41" s="32"/>
      <c r="J41" s="18"/>
      <c r="K41" s="26"/>
      <c r="L41" s="4"/>
      <c r="M41" s="5"/>
      <c r="N41" s="5"/>
    </row>
    <row r="42" spans="1:14" x14ac:dyDescent="0.3">
      <c r="A42" s="4"/>
      <c r="B42" s="25"/>
      <c r="C42" s="18"/>
      <c r="D42" s="12"/>
      <c r="E42" s="13">
        <v>3</v>
      </c>
      <c r="F42" s="76" t="s">
        <v>4</v>
      </c>
      <c r="G42" s="77"/>
      <c r="H42" s="76" t="str">
        <f>IF($E$39=Dropdowns!$E$2,VLOOKUP(F42,[0]!PinOut,5,FALSE),IF($E$39=Dropdowns!$E$3,VLOOKUP(F42,[0]!PinOut,6,FALSE),IF($E$39=Dropdowns!$E$4,VLOOKUP(F42,[0]!PinOut,7,FALSE),VLOOKUP(F42,[0]!PinOut,8,FALSE))))</f>
        <v>GND</v>
      </c>
      <c r="I42" s="77"/>
      <c r="J42" s="18"/>
      <c r="K42" s="26"/>
      <c r="L42" s="4"/>
      <c r="M42" s="5"/>
      <c r="N42" s="5"/>
    </row>
    <row r="43" spans="1:14" x14ac:dyDescent="0.3">
      <c r="A43" s="4"/>
      <c r="B43" s="25"/>
      <c r="C43" s="18"/>
      <c r="D43" s="18"/>
      <c r="E43" s="13">
        <v>4</v>
      </c>
      <c r="F43" s="76" t="s">
        <v>5</v>
      </c>
      <c r="G43" s="77"/>
      <c r="H43" s="76" t="str">
        <f>IF($E$39=Dropdowns!$E$2,VLOOKUP(F43,[0]!PinOut,5,FALSE),IF($E$39=Dropdowns!$E$3,VLOOKUP(F43,[0]!PinOut,6,FALSE),IF($E$39=Dropdowns!$E$4,VLOOKUP(F43,[0]!PinOut,7,FALSE),VLOOKUP(F43,[0]!PinOut,8,FALSE))))</f>
        <v>GND</v>
      </c>
      <c r="I43" s="77"/>
      <c r="J43" s="18"/>
      <c r="K43" s="26"/>
      <c r="L43" s="4"/>
      <c r="M43" s="5"/>
      <c r="N43" s="5"/>
    </row>
    <row r="44" spans="1:14" x14ac:dyDescent="0.3">
      <c r="A44" s="4"/>
      <c r="B44" s="25"/>
      <c r="C44" s="18"/>
      <c r="D44" s="18"/>
      <c r="E44" s="13">
        <v>15</v>
      </c>
      <c r="F44" s="76" t="s">
        <v>15</v>
      </c>
      <c r="G44" s="77"/>
      <c r="H44" s="76" t="str">
        <f>IF($E$39=Dropdowns!$E$2,VLOOKUP(F44,[0]!PinOut,5,FALSE),IF($E$39=Dropdowns!$E$3,VLOOKUP(F44,[0]!PinOut,6,FALSE),IF($E$39=Dropdowns!$E$4,VLOOKUP(F44,[0]!PinOut,7,FALSE),VLOOKUP(F44,[0]!PinOut,8,FALSE))))</f>
        <v>10nF</v>
      </c>
      <c r="I44" s="77"/>
      <c r="J44" s="18"/>
      <c r="K44" s="26"/>
      <c r="L44" s="4"/>
      <c r="M44" s="5"/>
      <c r="N44" s="5"/>
    </row>
    <row r="45" spans="1:14" x14ac:dyDescent="0.3">
      <c r="A45" s="4"/>
      <c r="B45" s="25"/>
      <c r="C45" s="18"/>
      <c r="D45" s="18"/>
      <c r="E45" s="13">
        <v>5</v>
      </c>
      <c r="F45" s="76" t="s">
        <v>6</v>
      </c>
      <c r="G45" s="77"/>
      <c r="H45" s="76" t="str">
        <f>IF($E$39=Dropdowns!$E$2,VLOOKUP(F45,[0]!PinOut,5,FALSE),IF($E$39=Dropdowns!$E$3,VLOOKUP(F45,[0]!PinOut,6,FALSE),IF($E$39=Dropdowns!$E$4,VLOOKUP(F45,[0]!PinOut,7,FALSE),VLOOKUP(F45,[0]!PinOut,8,FALSE))))</f>
        <v>CH1 +</v>
      </c>
      <c r="I45" s="77"/>
      <c r="J45" s="18"/>
      <c r="K45" s="26"/>
      <c r="L45" s="4"/>
      <c r="M45" s="5"/>
      <c r="N45" s="5"/>
    </row>
    <row r="46" spans="1:14" x14ac:dyDescent="0.3">
      <c r="A46" s="4"/>
      <c r="B46" s="25"/>
      <c r="C46" s="18"/>
      <c r="D46" s="18"/>
      <c r="E46" s="13">
        <v>6</v>
      </c>
      <c r="F46" s="76" t="s">
        <v>7</v>
      </c>
      <c r="G46" s="77"/>
      <c r="H46" s="76" t="str">
        <f>IF($E$39=Dropdowns!$E$2,VLOOKUP(F46,[0]!PinOut,5,FALSE),IF($E$39=Dropdowns!$E$3,VLOOKUP(F46,[0]!PinOut,6,FALSE),IF($E$39=Dropdowns!$E$4,VLOOKUP(F46,[0]!PinOut,7,FALSE),VLOOKUP(F46,[0]!PinOut,8,FALSE))))</f>
        <v>CH1 -</v>
      </c>
      <c r="I46" s="77"/>
      <c r="J46" s="18"/>
      <c r="K46" s="26"/>
      <c r="L46" s="4"/>
      <c r="M46" s="5"/>
      <c r="N46" s="5"/>
    </row>
    <row r="47" spans="1:14" x14ac:dyDescent="0.3">
      <c r="A47" s="4"/>
      <c r="B47" s="25"/>
      <c r="C47" s="18"/>
      <c r="D47" s="18"/>
      <c r="E47" s="13">
        <v>16</v>
      </c>
      <c r="F47" s="76" t="s">
        <v>16</v>
      </c>
      <c r="G47" s="77"/>
      <c r="H47" s="76" t="str">
        <f>IF($E$39=Dropdowns!$E$2,VLOOKUP(F47,[0]!PinOut,5,FALSE),IF($E$39=Dropdowns!$E$3,VLOOKUP(F47,[0]!PinOut,6,FALSE),IF($E$39=Dropdowns!$E$4,VLOOKUP(F47,[0]!PinOut,7,FALSE),VLOOKUP(F47,[0]!PinOut,8,FALSE))))</f>
        <v>CH2 +</v>
      </c>
      <c r="I47" s="77"/>
      <c r="J47" s="18"/>
      <c r="K47" s="26"/>
      <c r="L47" s="4"/>
      <c r="M47" s="5"/>
      <c r="N47" s="5"/>
    </row>
    <row r="48" spans="1:14" x14ac:dyDescent="0.3">
      <c r="A48" s="4"/>
      <c r="B48" s="25"/>
      <c r="C48" s="18"/>
      <c r="D48" s="18"/>
      <c r="E48" s="13">
        <v>17</v>
      </c>
      <c r="F48" s="76" t="s">
        <v>17</v>
      </c>
      <c r="G48" s="77"/>
      <c r="H48" s="76" t="str">
        <f>IF($E$39=Dropdowns!$E$2,VLOOKUP(F48,[0]!PinOut,5,FALSE),IF($E$39=Dropdowns!$E$3,VLOOKUP(F48,[0]!PinOut,6,FALSE),IF($E$39=Dropdowns!$E$4,VLOOKUP(F48,[0]!PinOut,7,FALSE),VLOOKUP(F48,[0]!PinOut,8,FALSE))))</f>
        <v>CH2 -</v>
      </c>
      <c r="I48" s="77"/>
      <c r="J48" s="18"/>
      <c r="K48" s="26"/>
      <c r="L48" s="4"/>
      <c r="M48" s="5"/>
      <c r="N48" s="5"/>
    </row>
    <row r="49" spans="1:14" x14ac:dyDescent="0.3">
      <c r="A49" s="4"/>
      <c r="B49" s="25"/>
      <c r="C49" s="18"/>
      <c r="D49" s="18"/>
      <c r="E49" s="13">
        <v>17</v>
      </c>
      <c r="F49" s="76" t="s">
        <v>30</v>
      </c>
      <c r="G49" s="77"/>
      <c r="H49" s="76" t="str">
        <f>IF($E$39=Dropdowns!$E$2,VLOOKUP(F49,[0]!PinOut,5,FALSE),IF($E$39=Dropdowns!$E$3,VLOOKUP(F49,[0]!PinOut,6,FALSE),IF($E$39=Dropdowns!$E$4,VLOOKUP(F49,[0]!PinOut,7,FALSE),VLOOKUP(F49,[0]!PinOut,8,FALSE))))</f>
        <v>Inductor</v>
      </c>
      <c r="I49" s="77"/>
      <c r="J49" s="18"/>
      <c r="K49" s="26"/>
      <c r="L49" s="4"/>
      <c r="M49" s="5"/>
      <c r="N49" s="5"/>
    </row>
    <row r="50" spans="1:14" x14ac:dyDescent="0.3">
      <c r="A50" s="4"/>
      <c r="B50" s="25"/>
      <c r="C50" s="18"/>
      <c r="D50" s="18"/>
      <c r="E50" s="13">
        <v>17</v>
      </c>
      <c r="F50" s="76" t="s">
        <v>28</v>
      </c>
      <c r="G50" s="77"/>
      <c r="H50" s="76" t="str">
        <f>IF($E$39=Dropdowns!$E$2,VLOOKUP(F50,[0]!PinOut,5,FALSE),IF($E$39=Dropdowns!$E$3,VLOOKUP(F50,[0]!PinOut,6,FALSE),IF($E$39=Dropdowns!$E$4,VLOOKUP(F50,[0]!PinOut,7,FALSE),VLOOKUP(F50,[0]!PinOut,8,FALSE))))</f>
        <v>Inductor</v>
      </c>
      <c r="I50" s="77"/>
      <c r="J50" s="18"/>
      <c r="K50" s="26"/>
      <c r="L50" s="4"/>
      <c r="M50" s="5"/>
      <c r="N50" s="5"/>
    </row>
    <row r="51" spans="1:14" x14ac:dyDescent="0.3">
      <c r="A51" s="4"/>
      <c r="B51" s="25"/>
      <c r="C51" s="18"/>
      <c r="D51" s="18"/>
      <c r="E51" s="13">
        <v>17</v>
      </c>
      <c r="F51" s="76" t="s">
        <v>27</v>
      </c>
      <c r="G51" s="77"/>
      <c r="H51" s="76" t="str">
        <f>IF($E$39=Dropdowns!$E$2,VLOOKUP(F51,[0]!PinOut,5,FALSE),IF($E$39=Dropdowns!$E$3,VLOOKUP(F51,[0]!PinOut,6,FALSE),IF($E$39=Dropdowns!$E$4,VLOOKUP(F51,[0]!PinOut,7,FALSE),VLOOKUP(F51,[0]!PinOut,8,FALSE))))</f>
        <v>Inductor</v>
      </c>
      <c r="I51" s="77"/>
      <c r="J51" s="18"/>
      <c r="K51" s="26"/>
      <c r="L51" s="4"/>
      <c r="M51" s="5"/>
      <c r="N51" s="5"/>
    </row>
    <row r="52" spans="1:14" x14ac:dyDescent="0.3">
      <c r="A52" s="4"/>
      <c r="B52" s="25"/>
      <c r="C52" s="18"/>
      <c r="D52" s="18"/>
      <c r="E52" s="13">
        <v>17</v>
      </c>
      <c r="F52" s="76" t="s">
        <v>25</v>
      </c>
      <c r="G52" s="77"/>
      <c r="H52" s="76" t="str">
        <f>IF($E$39=Dropdowns!$E$2,VLOOKUP(F52,[0]!PinOut,5,FALSE),IF($E$39=Dropdowns!$E$3,VLOOKUP(F52,[0]!PinOut,6,FALSE),IF($E$39=Dropdowns!$E$4,VLOOKUP(F52,[0]!PinOut,7,FALSE),VLOOKUP(F52,[0]!PinOut,8,FALSE))))</f>
        <v>Inductor</v>
      </c>
      <c r="I52" s="77"/>
      <c r="J52" s="18"/>
      <c r="K52" s="26"/>
      <c r="L52" s="4"/>
      <c r="M52" s="5"/>
      <c r="N52" s="5"/>
    </row>
    <row r="53" spans="1:14" x14ac:dyDescent="0.3">
      <c r="A53" s="4"/>
      <c r="B53" s="25"/>
      <c r="C53" s="18"/>
      <c r="D53" s="18"/>
      <c r="E53" s="18"/>
      <c r="F53" s="18"/>
      <c r="G53" s="18"/>
      <c r="H53" s="18"/>
      <c r="I53" s="18"/>
      <c r="J53" s="18"/>
      <c r="K53" s="26"/>
      <c r="L53" s="4"/>
      <c r="M53" s="5"/>
      <c r="N53" s="5"/>
    </row>
    <row r="54" spans="1:14" x14ac:dyDescent="0.3">
      <c r="A54" s="4"/>
      <c r="B54" s="25"/>
      <c r="C54" s="18"/>
      <c r="D54" s="18"/>
      <c r="E54" s="18"/>
      <c r="F54" s="18"/>
      <c r="G54" s="18"/>
      <c r="H54" s="18"/>
      <c r="I54" s="18"/>
      <c r="J54" s="18"/>
      <c r="K54" s="26"/>
      <c r="L54" s="4"/>
      <c r="M54" s="5"/>
      <c r="N54" s="5"/>
    </row>
    <row r="55" spans="1:14" ht="18.600000000000001" thickBot="1" x14ac:dyDescent="0.4">
      <c r="A55" s="4"/>
      <c r="B55" s="25"/>
      <c r="C55" s="92" t="s">
        <v>93</v>
      </c>
      <c r="D55" s="92"/>
      <c r="E55" s="92"/>
      <c r="F55" s="92"/>
      <c r="G55" s="92"/>
      <c r="H55" s="92"/>
      <c r="I55" s="92"/>
      <c r="J55" s="92"/>
      <c r="K55" s="26"/>
      <c r="L55" s="4"/>
    </row>
    <row r="56" spans="1:14" x14ac:dyDescent="0.3">
      <c r="A56" s="4"/>
      <c r="B56" s="25"/>
      <c r="C56" s="18"/>
      <c r="D56" s="18"/>
      <c r="E56" s="18"/>
      <c r="F56" s="18"/>
      <c r="G56" s="18"/>
      <c r="H56" s="18"/>
      <c r="I56" s="18"/>
      <c r="J56" s="18"/>
      <c r="K56" s="26"/>
      <c r="L56" s="4"/>
    </row>
    <row r="57" spans="1:14" ht="15" customHeight="1" x14ac:dyDescent="0.3">
      <c r="A57" s="4"/>
      <c r="B57" s="25"/>
      <c r="C57" s="85" t="s">
        <v>137</v>
      </c>
      <c r="D57" s="85"/>
      <c r="E57" s="85"/>
      <c r="F57" s="85"/>
      <c r="G57" s="85"/>
      <c r="H57" s="85"/>
      <c r="I57" s="85"/>
      <c r="J57" s="85"/>
      <c r="K57" s="26"/>
      <c r="L57" s="4"/>
    </row>
    <row r="58" spans="1:14" x14ac:dyDescent="0.3">
      <c r="A58" s="4"/>
      <c r="B58" s="25"/>
      <c r="C58" s="32"/>
      <c r="D58" s="18"/>
      <c r="E58" s="18"/>
      <c r="F58" s="18"/>
      <c r="G58" s="18"/>
      <c r="H58" s="18"/>
      <c r="I58" s="18"/>
      <c r="J58" s="18"/>
      <c r="K58" s="26"/>
      <c r="L58" s="4"/>
    </row>
    <row r="59" spans="1:14" x14ac:dyDescent="0.3">
      <c r="A59" s="4"/>
      <c r="B59" s="25"/>
      <c r="C59" s="91" t="s">
        <v>67</v>
      </c>
      <c r="D59" s="91"/>
      <c r="E59" s="33"/>
      <c r="F59" s="34">
        <v>600</v>
      </c>
      <c r="G59" s="35" t="s">
        <v>97</v>
      </c>
      <c r="H59" s="18"/>
      <c r="I59" s="18"/>
      <c r="J59" s="18"/>
      <c r="K59" s="26"/>
      <c r="L59" s="4"/>
    </row>
    <row r="60" spans="1:14" x14ac:dyDescent="0.3">
      <c r="A60" s="4"/>
      <c r="B60" s="25"/>
      <c r="C60" s="18"/>
      <c r="D60" s="18"/>
      <c r="E60" s="18"/>
      <c r="F60" s="18"/>
      <c r="G60" s="18"/>
      <c r="H60" s="18"/>
      <c r="I60" s="18"/>
      <c r="J60" s="18"/>
      <c r="K60" s="26"/>
      <c r="L60" s="4"/>
    </row>
    <row r="61" spans="1:14" ht="15" customHeight="1" x14ac:dyDescent="0.3">
      <c r="A61" s="4"/>
      <c r="B61" s="25"/>
      <c r="C61" s="85" t="s">
        <v>173</v>
      </c>
      <c r="D61" s="85"/>
      <c r="E61" s="85"/>
      <c r="F61" s="85"/>
      <c r="G61" s="85"/>
      <c r="H61" s="85"/>
      <c r="I61" s="85"/>
      <c r="J61" s="85"/>
      <c r="K61" s="26"/>
      <c r="L61" s="4"/>
    </row>
    <row r="62" spans="1:14" x14ac:dyDescent="0.3">
      <c r="A62" s="4"/>
      <c r="B62" s="25"/>
      <c r="C62" s="85"/>
      <c r="D62" s="85"/>
      <c r="E62" s="85"/>
      <c r="F62" s="85"/>
      <c r="G62" s="85"/>
      <c r="H62" s="85"/>
      <c r="I62" s="85"/>
      <c r="J62" s="85"/>
      <c r="K62" s="26"/>
      <c r="L62" s="4"/>
    </row>
    <row r="63" spans="1:14" x14ac:dyDescent="0.3">
      <c r="A63" s="4"/>
      <c r="B63" s="25"/>
      <c r="C63" s="85"/>
      <c r="D63" s="85"/>
      <c r="E63" s="85"/>
      <c r="F63" s="85"/>
      <c r="G63" s="85"/>
      <c r="H63" s="85"/>
      <c r="I63" s="85"/>
      <c r="J63" s="85"/>
      <c r="K63" s="26"/>
      <c r="L63" s="4"/>
    </row>
    <row r="64" spans="1:14" x14ac:dyDescent="0.3">
      <c r="A64" s="4"/>
      <c r="B64" s="25"/>
      <c r="C64" s="85"/>
      <c r="D64" s="85"/>
      <c r="E64" s="85"/>
      <c r="F64" s="85"/>
      <c r="G64" s="85"/>
      <c r="H64" s="85"/>
      <c r="I64" s="85"/>
      <c r="J64" s="85"/>
      <c r="K64" s="26"/>
      <c r="L64" s="4"/>
    </row>
    <row r="65" spans="1:12" ht="14.25" customHeight="1" x14ac:dyDescent="0.3">
      <c r="A65" s="4"/>
      <c r="B65" s="25"/>
      <c r="C65" s="85"/>
      <c r="D65" s="85"/>
      <c r="E65" s="85"/>
      <c r="F65" s="85"/>
      <c r="G65" s="85"/>
      <c r="H65" s="85"/>
      <c r="I65" s="85"/>
      <c r="J65" s="85"/>
      <c r="K65" s="26"/>
      <c r="L65" s="4"/>
    </row>
    <row r="66" spans="1:12" ht="14.25" customHeight="1" x14ac:dyDescent="0.3">
      <c r="A66" s="4"/>
      <c r="B66" s="25"/>
      <c r="C66" s="85"/>
      <c r="D66" s="85"/>
      <c r="E66" s="85"/>
      <c r="F66" s="85"/>
      <c r="G66" s="85"/>
      <c r="H66" s="85"/>
      <c r="I66" s="85"/>
      <c r="J66" s="85"/>
      <c r="K66" s="26"/>
      <c r="L66" s="4"/>
    </row>
    <row r="67" spans="1:12" x14ac:dyDescent="0.3">
      <c r="A67" s="4"/>
      <c r="B67" s="25"/>
      <c r="C67" s="20"/>
      <c r="D67" s="20"/>
      <c r="E67" s="20"/>
      <c r="F67" s="20"/>
      <c r="G67" s="20"/>
      <c r="H67" s="20"/>
      <c r="I67" s="20"/>
      <c r="J67" s="20"/>
      <c r="K67" s="26"/>
      <c r="L67" s="4"/>
    </row>
    <row r="68" spans="1:12" x14ac:dyDescent="0.3">
      <c r="A68" s="4"/>
      <c r="B68" s="25"/>
      <c r="C68" s="91" t="s">
        <v>60</v>
      </c>
      <c r="D68" s="91"/>
      <c r="E68" s="18"/>
      <c r="F68" s="34" t="s">
        <v>61</v>
      </c>
      <c r="G68" s="18"/>
      <c r="H68" s="18"/>
      <c r="I68" s="18"/>
      <c r="J68" s="18"/>
      <c r="K68" s="26"/>
      <c r="L68" s="4"/>
    </row>
    <row r="69" spans="1:12" x14ac:dyDescent="0.3">
      <c r="A69" s="4"/>
      <c r="B69" s="25"/>
      <c r="C69" s="18"/>
      <c r="D69" s="18"/>
      <c r="E69" s="18"/>
      <c r="F69" s="18"/>
      <c r="G69" s="18"/>
      <c r="H69" s="18"/>
      <c r="I69" s="18"/>
      <c r="J69" s="18"/>
      <c r="K69" s="26"/>
      <c r="L69" s="4"/>
    </row>
    <row r="70" spans="1:12" x14ac:dyDescent="0.3">
      <c r="A70" s="4"/>
      <c r="B70" s="25"/>
      <c r="C70" s="85" t="s">
        <v>138</v>
      </c>
      <c r="D70" s="100"/>
      <c r="E70" s="100"/>
      <c r="F70" s="100"/>
      <c r="G70" s="100"/>
      <c r="H70" s="100"/>
      <c r="I70" s="100"/>
      <c r="J70" s="100"/>
      <c r="K70" s="26"/>
      <c r="L70" s="4"/>
    </row>
    <row r="71" spans="1:12" x14ac:dyDescent="0.3">
      <c r="A71" s="4"/>
      <c r="B71" s="25"/>
      <c r="C71" s="100"/>
      <c r="D71" s="100"/>
      <c r="E71" s="100"/>
      <c r="F71" s="100"/>
      <c r="G71" s="100"/>
      <c r="H71" s="100"/>
      <c r="I71" s="100"/>
      <c r="J71" s="100"/>
      <c r="K71" s="26"/>
      <c r="L71" s="4"/>
    </row>
    <row r="72" spans="1:12" ht="15" thickBot="1" x14ac:dyDescent="0.35">
      <c r="A72" s="4"/>
      <c r="B72" s="25"/>
      <c r="C72" s="18"/>
      <c r="D72" s="18"/>
      <c r="E72" s="18"/>
      <c r="F72" s="18"/>
      <c r="G72" s="18"/>
      <c r="H72" s="18"/>
      <c r="I72" s="18"/>
      <c r="J72" s="18"/>
      <c r="K72" s="26"/>
      <c r="L72" s="4"/>
    </row>
    <row r="73" spans="1:12" ht="15" thickBot="1" x14ac:dyDescent="0.35">
      <c r="A73" s="4"/>
      <c r="B73" s="25"/>
      <c r="C73" s="91" t="s">
        <v>66</v>
      </c>
      <c r="D73" s="91"/>
      <c r="E73" s="33"/>
      <c r="F73" s="96" t="str">
        <f>IF(F68=Dropdowns!G2,CONCATENATE(VLOOKUP(F59,Dropdowns!C2:D4,2)," to GND"),"Connect to DVDD")</f>
        <v>10 kΩ to GND</v>
      </c>
      <c r="G73" s="97"/>
      <c r="H73" s="12"/>
      <c r="I73" s="18"/>
      <c r="J73" s="18"/>
      <c r="K73" s="26"/>
      <c r="L73" s="4"/>
    </row>
    <row r="74" spans="1:12" x14ac:dyDescent="0.3">
      <c r="A74" s="4"/>
      <c r="B74" s="25"/>
      <c r="C74" s="18"/>
      <c r="D74" s="18"/>
      <c r="E74" s="18"/>
      <c r="F74" s="18"/>
      <c r="G74" s="18"/>
      <c r="H74" s="18"/>
      <c r="I74" s="18"/>
      <c r="J74" s="18"/>
      <c r="K74" s="26"/>
      <c r="L74" s="4"/>
    </row>
    <row r="75" spans="1:12" ht="15" customHeight="1" x14ac:dyDescent="0.3">
      <c r="A75" s="4"/>
      <c r="B75" s="25"/>
      <c r="C75" s="18"/>
      <c r="D75" s="18"/>
      <c r="E75" s="18"/>
      <c r="F75" s="18"/>
      <c r="G75" s="18"/>
      <c r="H75" s="18"/>
      <c r="I75" s="18"/>
      <c r="J75" s="18"/>
      <c r="K75" s="26"/>
      <c r="L75" s="4"/>
    </row>
    <row r="76" spans="1:12" ht="18.600000000000001" thickBot="1" x14ac:dyDescent="0.4">
      <c r="A76" s="4"/>
      <c r="B76" s="25"/>
      <c r="C76" s="92" t="s">
        <v>133</v>
      </c>
      <c r="D76" s="92"/>
      <c r="E76" s="92"/>
      <c r="F76" s="92"/>
      <c r="G76" s="92"/>
      <c r="H76" s="92"/>
      <c r="I76" s="92"/>
      <c r="J76" s="92"/>
      <c r="K76" s="26"/>
      <c r="L76" s="4"/>
    </row>
    <row r="77" spans="1:12" x14ac:dyDescent="0.3">
      <c r="A77" s="4"/>
      <c r="B77" s="25"/>
      <c r="C77" s="18"/>
      <c r="D77" s="18"/>
      <c r="E77" s="18"/>
      <c r="F77" s="18"/>
      <c r="G77" s="18"/>
      <c r="H77" s="18"/>
      <c r="I77" s="18"/>
      <c r="J77" s="18"/>
      <c r="K77" s="26"/>
      <c r="L77" s="4"/>
    </row>
    <row r="78" spans="1:12" ht="15" customHeight="1" x14ac:dyDescent="0.3">
      <c r="A78" s="4"/>
      <c r="B78" s="25"/>
      <c r="C78" s="85" t="s">
        <v>125</v>
      </c>
      <c r="D78" s="85"/>
      <c r="E78" s="85"/>
      <c r="F78" s="85"/>
      <c r="G78" s="85"/>
      <c r="H78" s="85"/>
      <c r="I78" s="85"/>
      <c r="J78" s="85"/>
      <c r="K78" s="26"/>
      <c r="L78" s="4"/>
    </row>
    <row r="79" spans="1:12" x14ac:dyDescent="0.3">
      <c r="A79" s="4"/>
      <c r="B79" s="25"/>
      <c r="C79" s="85"/>
      <c r="D79" s="85"/>
      <c r="E79" s="85"/>
      <c r="F79" s="85"/>
      <c r="G79" s="85"/>
      <c r="H79" s="85"/>
      <c r="I79" s="85"/>
      <c r="J79" s="85"/>
      <c r="K79" s="26"/>
      <c r="L79" s="4"/>
    </row>
    <row r="80" spans="1:12" x14ac:dyDescent="0.3">
      <c r="A80" s="4"/>
      <c r="B80" s="25"/>
      <c r="C80" s="36"/>
      <c r="D80" s="36"/>
      <c r="E80" s="36"/>
      <c r="F80" s="36"/>
      <c r="G80" s="36"/>
      <c r="H80" s="36"/>
      <c r="I80" s="36"/>
      <c r="J80" s="36"/>
      <c r="K80" s="26"/>
      <c r="L80" s="4"/>
    </row>
    <row r="81" spans="1:12" x14ac:dyDescent="0.3">
      <c r="A81" s="4"/>
      <c r="B81" s="25"/>
      <c r="C81" s="93" t="s">
        <v>114</v>
      </c>
      <c r="D81" s="93"/>
      <c r="E81" s="93"/>
      <c r="F81" s="36"/>
      <c r="G81" s="37">
        <v>4</v>
      </c>
      <c r="H81" s="36" t="s">
        <v>95</v>
      </c>
      <c r="I81" s="36"/>
      <c r="J81" s="36"/>
      <c r="K81" s="26"/>
      <c r="L81" s="4"/>
    </row>
    <row r="82" spans="1:12" x14ac:dyDescent="0.3">
      <c r="A82" s="4"/>
      <c r="B82" s="25"/>
      <c r="C82" s="36"/>
      <c r="D82" s="36"/>
      <c r="E82" s="36"/>
      <c r="F82" s="36"/>
      <c r="G82" s="38"/>
      <c r="H82" s="36"/>
      <c r="I82" s="36"/>
      <c r="J82" s="36"/>
      <c r="K82" s="26"/>
      <c r="L82" s="4"/>
    </row>
    <row r="83" spans="1:12" x14ac:dyDescent="0.3">
      <c r="A83" s="4"/>
      <c r="B83" s="25"/>
      <c r="C83" s="93" t="s">
        <v>115</v>
      </c>
      <c r="D83" s="93"/>
      <c r="E83" s="93"/>
      <c r="F83" s="36"/>
      <c r="G83" s="37">
        <v>36</v>
      </c>
      <c r="H83" s="36" t="s">
        <v>98</v>
      </c>
      <c r="I83" s="36"/>
      <c r="J83" s="36"/>
      <c r="K83" s="26"/>
      <c r="L83" s="4"/>
    </row>
    <row r="84" spans="1:12" x14ac:dyDescent="0.3">
      <c r="A84" s="4"/>
      <c r="B84" s="25"/>
      <c r="C84" s="36"/>
      <c r="D84" s="36"/>
      <c r="E84" s="36"/>
      <c r="F84" s="36"/>
      <c r="G84" s="94" t="str">
        <f>IF(G83&gt;38,"PVDD too high",IF(G83&lt;12,"PVDD too low",""))</f>
        <v/>
      </c>
      <c r="H84" s="94"/>
      <c r="I84" s="36"/>
      <c r="J84" s="36"/>
      <c r="K84" s="26"/>
      <c r="L84" s="4"/>
    </row>
    <row r="85" spans="1:12" x14ac:dyDescent="0.3">
      <c r="A85" s="4"/>
      <c r="B85" s="25"/>
      <c r="C85" s="99" t="s">
        <v>123</v>
      </c>
      <c r="D85" s="99"/>
      <c r="E85" s="99"/>
      <c r="F85" s="36"/>
      <c r="G85" s="39">
        <f>G83/G81</f>
        <v>9</v>
      </c>
      <c r="H85" s="36" t="s">
        <v>78</v>
      </c>
      <c r="I85" s="36"/>
      <c r="J85" s="36"/>
      <c r="K85" s="26"/>
      <c r="L85" s="4"/>
    </row>
    <row r="86" spans="1:12" x14ac:dyDescent="0.3">
      <c r="A86" s="4"/>
      <c r="B86" s="25"/>
      <c r="C86" s="18"/>
      <c r="D86" s="18"/>
      <c r="E86" s="18"/>
      <c r="F86" s="18"/>
      <c r="G86" s="18"/>
      <c r="H86" s="18"/>
      <c r="I86" s="18"/>
      <c r="J86" s="18"/>
      <c r="K86" s="26"/>
      <c r="L86" s="4"/>
    </row>
    <row r="87" spans="1:12" x14ac:dyDescent="0.3">
      <c r="A87" s="4"/>
      <c r="B87" s="25"/>
      <c r="C87" s="18"/>
      <c r="D87" s="18"/>
      <c r="E87" s="18"/>
      <c r="F87" s="18"/>
      <c r="G87" s="18"/>
      <c r="H87" s="18"/>
      <c r="I87" s="18"/>
      <c r="J87" s="18"/>
      <c r="K87" s="26"/>
      <c r="L87" s="4"/>
    </row>
    <row r="88" spans="1:12" x14ac:dyDescent="0.3">
      <c r="A88" s="4"/>
      <c r="B88" s="25"/>
      <c r="C88" s="95" t="s">
        <v>126</v>
      </c>
      <c r="D88" s="95"/>
      <c r="E88" s="95"/>
      <c r="F88" s="95"/>
      <c r="G88" s="95"/>
      <c r="H88" s="95"/>
      <c r="I88" s="95"/>
      <c r="J88" s="95"/>
      <c r="K88" s="26"/>
      <c r="L88" s="4"/>
    </row>
    <row r="89" spans="1:12" x14ac:dyDescent="0.3">
      <c r="A89" s="4"/>
      <c r="B89" s="25"/>
      <c r="C89" s="18"/>
      <c r="D89" s="18"/>
      <c r="E89" s="18"/>
      <c r="F89" s="18"/>
      <c r="G89" s="18"/>
      <c r="H89" s="18"/>
      <c r="I89" s="18"/>
      <c r="J89" s="18"/>
      <c r="K89" s="26"/>
      <c r="L89" s="4"/>
    </row>
    <row r="90" spans="1:12" x14ac:dyDescent="0.3">
      <c r="A90" s="4"/>
      <c r="B90" s="25"/>
      <c r="C90" s="91" t="s">
        <v>77</v>
      </c>
      <c r="D90" s="91"/>
      <c r="E90" s="91"/>
      <c r="F90" s="18"/>
      <c r="G90" s="34">
        <v>16.3</v>
      </c>
      <c r="H90" s="18" t="s">
        <v>78</v>
      </c>
      <c r="I90" s="18"/>
      <c r="J90" s="18"/>
      <c r="K90" s="26"/>
      <c r="L90" s="4"/>
    </row>
    <row r="91" spans="1:12" ht="15" customHeight="1" x14ac:dyDescent="0.3">
      <c r="A91" s="4"/>
      <c r="B91" s="25"/>
      <c r="C91" s="40"/>
      <c r="D91" s="41"/>
      <c r="E91" s="41"/>
      <c r="F91" s="41"/>
      <c r="G91" s="41"/>
      <c r="H91" s="41"/>
      <c r="I91" s="41"/>
      <c r="J91" s="41"/>
      <c r="K91" s="26"/>
      <c r="L91" s="4"/>
    </row>
    <row r="92" spans="1:12" ht="15" customHeight="1" x14ac:dyDescent="0.3">
      <c r="A92" s="4"/>
      <c r="B92" s="25"/>
      <c r="C92" s="18"/>
      <c r="D92" s="41"/>
      <c r="E92" s="41"/>
      <c r="F92" s="41"/>
      <c r="G92" s="41"/>
      <c r="H92" s="41"/>
      <c r="I92" s="41"/>
      <c r="J92" s="41"/>
      <c r="K92" s="26"/>
      <c r="L92" s="4"/>
    </row>
    <row r="93" spans="1:12" ht="15" customHeight="1" x14ac:dyDescent="0.3">
      <c r="A93" s="4"/>
      <c r="B93" s="25"/>
      <c r="C93" s="85" t="s">
        <v>140</v>
      </c>
      <c r="D93" s="85"/>
      <c r="E93" s="85"/>
      <c r="F93" s="85"/>
      <c r="G93" s="85"/>
      <c r="H93" s="85"/>
      <c r="I93" s="85"/>
      <c r="J93" s="85"/>
      <c r="K93" s="26"/>
      <c r="L93" s="4"/>
    </row>
    <row r="94" spans="1:12" x14ac:dyDescent="0.3">
      <c r="A94" s="4"/>
      <c r="B94" s="25"/>
      <c r="C94" s="85"/>
      <c r="D94" s="85"/>
      <c r="E94" s="85"/>
      <c r="F94" s="85"/>
      <c r="G94" s="85"/>
      <c r="H94" s="85"/>
      <c r="I94" s="85"/>
      <c r="J94" s="85"/>
      <c r="K94" s="26"/>
      <c r="L94" s="4"/>
    </row>
    <row r="95" spans="1:12" x14ac:dyDescent="0.3">
      <c r="A95" s="4"/>
      <c r="B95" s="25"/>
      <c r="C95" s="85"/>
      <c r="D95" s="85"/>
      <c r="E95" s="85"/>
      <c r="F95" s="85"/>
      <c r="G95" s="85"/>
      <c r="H95" s="85"/>
      <c r="I95" s="85"/>
      <c r="J95" s="85"/>
      <c r="K95" s="26"/>
      <c r="L95" s="4"/>
    </row>
    <row r="96" spans="1:12" x14ac:dyDescent="0.3">
      <c r="A96" s="4"/>
      <c r="B96" s="25"/>
      <c r="C96" s="85"/>
      <c r="D96" s="85"/>
      <c r="E96" s="85"/>
      <c r="F96" s="85"/>
      <c r="G96" s="85"/>
      <c r="H96" s="85"/>
      <c r="I96" s="85"/>
      <c r="J96" s="85"/>
      <c r="K96" s="26"/>
      <c r="L96" s="4"/>
    </row>
    <row r="97" spans="1:12" x14ac:dyDescent="0.3">
      <c r="A97" s="4"/>
      <c r="B97" s="25"/>
      <c r="C97" s="85"/>
      <c r="D97" s="85"/>
      <c r="E97" s="85"/>
      <c r="F97" s="85"/>
      <c r="G97" s="85"/>
      <c r="H97" s="85"/>
      <c r="I97" s="85"/>
      <c r="J97" s="85"/>
      <c r="K97" s="26"/>
      <c r="L97" s="4"/>
    </row>
    <row r="98" spans="1:12" ht="18" customHeight="1" x14ac:dyDescent="0.3">
      <c r="A98" s="4"/>
      <c r="B98" s="25"/>
      <c r="C98" s="85"/>
      <c r="D98" s="85"/>
      <c r="E98" s="85"/>
      <c r="F98" s="85"/>
      <c r="G98" s="85"/>
      <c r="H98" s="85"/>
      <c r="I98" s="85"/>
      <c r="J98" s="85"/>
      <c r="K98" s="26"/>
      <c r="L98" s="4"/>
    </row>
    <row r="99" spans="1:12" ht="18" customHeight="1" x14ac:dyDescent="0.3">
      <c r="A99" s="4"/>
      <c r="B99" s="25"/>
      <c r="C99" s="18"/>
      <c r="D99" s="18"/>
      <c r="E99" s="18"/>
      <c r="F99" s="18"/>
      <c r="G99" s="18"/>
      <c r="H99" s="18"/>
      <c r="I99" s="18"/>
      <c r="J99" s="18"/>
      <c r="K99" s="26"/>
      <c r="L99" s="4"/>
    </row>
    <row r="100" spans="1:12" x14ac:dyDescent="0.3">
      <c r="A100" s="4"/>
      <c r="B100" s="25"/>
      <c r="C100" s="91" t="s">
        <v>76</v>
      </c>
      <c r="D100" s="91"/>
      <c r="E100" s="91"/>
      <c r="F100" s="40"/>
      <c r="G100" s="75" t="s">
        <v>71</v>
      </c>
      <c r="H100" s="75"/>
      <c r="I100" s="75"/>
      <c r="J100" s="18"/>
      <c r="K100" s="26"/>
      <c r="L100" s="4"/>
    </row>
    <row r="101" spans="1:12" x14ac:dyDescent="0.3">
      <c r="A101" s="4"/>
      <c r="B101" s="25"/>
      <c r="C101" s="18"/>
      <c r="D101" s="18"/>
      <c r="E101" s="18"/>
      <c r="F101" s="18"/>
      <c r="G101" s="18"/>
      <c r="H101" s="18"/>
      <c r="I101" s="18"/>
      <c r="J101" s="18"/>
      <c r="K101" s="26"/>
      <c r="L101" s="4"/>
    </row>
    <row r="102" spans="1:12" x14ac:dyDescent="0.3">
      <c r="A102" s="4"/>
      <c r="B102" s="25"/>
      <c r="C102" s="18"/>
      <c r="D102" s="18"/>
      <c r="E102" s="18"/>
      <c r="F102" s="18"/>
      <c r="G102" s="18"/>
      <c r="H102" s="18"/>
      <c r="I102" s="18"/>
      <c r="J102" s="18"/>
      <c r="K102" s="26"/>
      <c r="L102" s="4"/>
    </row>
    <row r="103" spans="1:12" ht="15" customHeight="1" x14ac:dyDescent="0.3">
      <c r="A103" s="4"/>
      <c r="B103" s="25"/>
      <c r="C103" s="85" t="s">
        <v>124</v>
      </c>
      <c r="D103" s="98"/>
      <c r="E103" s="98"/>
      <c r="F103" s="98"/>
      <c r="G103" s="98"/>
      <c r="H103" s="98"/>
      <c r="I103" s="98"/>
      <c r="J103" s="98"/>
      <c r="K103" s="26"/>
      <c r="L103" s="4"/>
    </row>
    <row r="104" spans="1:12" x14ac:dyDescent="0.3">
      <c r="A104" s="4"/>
      <c r="B104" s="25"/>
      <c r="C104" s="98"/>
      <c r="D104" s="98"/>
      <c r="E104" s="98"/>
      <c r="F104" s="98"/>
      <c r="G104" s="98"/>
      <c r="H104" s="98"/>
      <c r="I104" s="98"/>
      <c r="J104" s="98"/>
      <c r="K104" s="26"/>
      <c r="L104" s="4"/>
    </row>
    <row r="105" spans="1:12" ht="15" thickBot="1" x14ac:dyDescent="0.35">
      <c r="A105" s="4"/>
      <c r="B105" s="25"/>
      <c r="C105" s="18"/>
      <c r="D105" s="18"/>
      <c r="E105" s="18"/>
      <c r="F105" s="18"/>
      <c r="G105" s="18"/>
      <c r="H105" s="18"/>
      <c r="I105" s="18"/>
      <c r="J105" s="18"/>
      <c r="K105" s="26"/>
      <c r="L105" s="4"/>
    </row>
    <row r="106" spans="1:12" ht="15" thickBot="1" x14ac:dyDescent="0.35">
      <c r="A106" s="4"/>
      <c r="B106" s="25"/>
      <c r="C106" s="42"/>
      <c r="D106" s="40"/>
      <c r="E106" s="42"/>
      <c r="F106" s="18"/>
      <c r="G106" s="16">
        <f>IF(G100=Dropdowns!I2,VLOOKUP(G90,Dropdowns!K2:M5,2),VLOOKUP(G90,Dropdowns!K2:M5,3))</f>
        <v>22</v>
      </c>
      <c r="H106" s="18" t="s">
        <v>65</v>
      </c>
      <c r="I106" s="18"/>
      <c r="J106" s="18"/>
      <c r="K106" s="26"/>
      <c r="L106" s="4"/>
    </row>
    <row r="107" spans="1:12" x14ac:dyDescent="0.3">
      <c r="A107" s="4"/>
      <c r="B107" s="25"/>
      <c r="C107" s="18"/>
      <c r="D107" s="18"/>
      <c r="E107" s="18"/>
      <c r="F107" s="18"/>
      <c r="G107" s="43" t="s">
        <v>116</v>
      </c>
      <c r="H107" s="18"/>
      <c r="I107" s="18"/>
      <c r="J107" s="18"/>
      <c r="K107" s="26"/>
      <c r="L107" s="4"/>
    </row>
    <row r="108" spans="1:12" x14ac:dyDescent="0.3">
      <c r="A108" s="4"/>
      <c r="B108" s="25"/>
      <c r="C108" s="18"/>
      <c r="D108" s="18"/>
      <c r="E108" s="18"/>
      <c r="F108" s="18"/>
      <c r="G108" s="18"/>
      <c r="H108" s="18"/>
      <c r="I108" s="18"/>
      <c r="J108" s="18"/>
      <c r="K108" s="26"/>
      <c r="L108" s="4"/>
    </row>
    <row r="109" spans="1:12" x14ac:dyDescent="0.3">
      <c r="A109" s="4"/>
      <c r="B109" s="25"/>
      <c r="C109" s="18"/>
      <c r="D109" s="18"/>
      <c r="E109" s="18"/>
      <c r="F109" s="18"/>
      <c r="G109" s="18"/>
      <c r="H109" s="18"/>
      <c r="I109" s="18"/>
      <c r="J109" s="18"/>
      <c r="K109" s="26"/>
      <c r="L109" s="4"/>
    </row>
    <row r="110" spans="1:12" ht="18.600000000000001" thickBot="1" x14ac:dyDescent="0.35">
      <c r="A110" s="4"/>
      <c r="B110" s="25"/>
      <c r="C110" s="86" t="s">
        <v>134</v>
      </c>
      <c r="D110" s="86"/>
      <c r="E110" s="86"/>
      <c r="F110" s="86"/>
      <c r="G110" s="86"/>
      <c r="H110" s="86"/>
      <c r="I110" s="86"/>
      <c r="J110" s="86"/>
      <c r="K110" s="26"/>
      <c r="L110" s="4"/>
    </row>
    <row r="111" spans="1:12" x14ac:dyDescent="0.3">
      <c r="A111" s="4"/>
      <c r="B111" s="25"/>
      <c r="C111" s="18"/>
      <c r="D111" s="18"/>
      <c r="E111" s="18"/>
      <c r="F111" s="18"/>
      <c r="G111" s="18"/>
      <c r="H111" s="18"/>
      <c r="I111" s="18"/>
      <c r="J111" s="18"/>
      <c r="K111" s="26"/>
      <c r="L111" s="4"/>
    </row>
    <row r="112" spans="1:12" ht="15" customHeight="1" x14ac:dyDescent="0.3">
      <c r="A112" s="4"/>
      <c r="B112" s="25"/>
      <c r="C112" s="85" t="s">
        <v>151</v>
      </c>
      <c r="D112" s="85"/>
      <c r="E112" s="85"/>
      <c r="F112" s="85"/>
      <c r="G112" s="85"/>
      <c r="H112" s="85"/>
      <c r="I112" s="85"/>
      <c r="J112" s="85"/>
      <c r="K112" s="26"/>
      <c r="L112" s="4"/>
    </row>
    <row r="113" spans="1:12" x14ac:dyDescent="0.3">
      <c r="A113" s="4"/>
      <c r="B113" s="25"/>
      <c r="C113" s="85"/>
      <c r="D113" s="85"/>
      <c r="E113" s="85"/>
      <c r="F113" s="85"/>
      <c r="G113" s="85"/>
      <c r="H113" s="85"/>
      <c r="I113" s="85"/>
      <c r="J113" s="85"/>
      <c r="K113" s="26"/>
      <c r="L113" s="4"/>
    </row>
    <row r="114" spans="1:12" x14ac:dyDescent="0.3">
      <c r="A114" s="4"/>
      <c r="B114" s="25"/>
      <c r="C114" s="85"/>
      <c r="D114" s="85"/>
      <c r="E114" s="85"/>
      <c r="F114" s="85"/>
      <c r="G114" s="85"/>
      <c r="H114" s="85"/>
      <c r="I114" s="85"/>
      <c r="J114" s="85"/>
      <c r="K114" s="26"/>
      <c r="L114" s="4"/>
    </row>
    <row r="115" spans="1:12" x14ac:dyDescent="0.3">
      <c r="A115" s="4"/>
      <c r="B115" s="25"/>
      <c r="C115" s="85"/>
      <c r="D115" s="85"/>
      <c r="E115" s="85"/>
      <c r="F115" s="85"/>
      <c r="G115" s="85"/>
      <c r="H115" s="85"/>
      <c r="I115" s="85"/>
      <c r="J115" s="85"/>
      <c r="K115" s="26"/>
      <c r="L115" s="4"/>
    </row>
    <row r="116" spans="1:12" x14ac:dyDescent="0.3">
      <c r="A116" s="4"/>
      <c r="B116" s="25"/>
      <c r="C116" s="85"/>
      <c r="D116" s="85"/>
      <c r="E116" s="85"/>
      <c r="F116" s="85"/>
      <c r="G116" s="85"/>
      <c r="H116" s="85"/>
      <c r="I116" s="85"/>
      <c r="J116" s="85"/>
      <c r="K116" s="26"/>
      <c r="L116" s="4"/>
    </row>
    <row r="117" spans="1:12" x14ac:dyDescent="0.3">
      <c r="A117" s="4"/>
      <c r="B117" s="25"/>
      <c r="C117" s="85"/>
      <c r="D117" s="85"/>
      <c r="E117" s="85"/>
      <c r="F117" s="85"/>
      <c r="G117" s="85"/>
      <c r="H117" s="85"/>
      <c r="I117" s="85"/>
      <c r="J117" s="85"/>
      <c r="K117" s="26"/>
      <c r="L117" s="4"/>
    </row>
    <row r="118" spans="1:12" x14ac:dyDescent="0.3">
      <c r="A118" s="4"/>
      <c r="B118" s="25"/>
      <c r="C118" s="85"/>
      <c r="D118" s="85"/>
      <c r="E118" s="85"/>
      <c r="F118" s="85"/>
      <c r="G118" s="85"/>
      <c r="H118" s="85"/>
      <c r="I118" s="85"/>
      <c r="J118" s="85"/>
      <c r="K118" s="26"/>
      <c r="L118" s="4"/>
    </row>
    <row r="119" spans="1:12" x14ac:dyDescent="0.3">
      <c r="A119" s="4"/>
      <c r="B119" s="25"/>
      <c r="C119" s="59"/>
      <c r="D119" s="59"/>
      <c r="E119" s="59"/>
      <c r="F119" s="59"/>
      <c r="G119" s="59"/>
      <c r="H119" s="59"/>
      <c r="I119" s="59"/>
      <c r="J119" s="59"/>
      <c r="K119" s="26"/>
      <c r="L119" s="4"/>
    </row>
    <row r="120" spans="1:12" x14ac:dyDescent="0.3">
      <c r="A120" s="4"/>
      <c r="B120" s="25"/>
      <c r="C120" s="43"/>
      <c r="D120" s="43"/>
      <c r="E120" s="43"/>
      <c r="F120" s="43"/>
      <c r="G120" s="43"/>
      <c r="H120" s="43"/>
      <c r="I120" s="43"/>
      <c r="J120" s="43"/>
      <c r="K120" s="26"/>
      <c r="L120" s="4"/>
    </row>
    <row r="121" spans="1:12" x14ac:dyDescent="0.3">
      <c r="A121" s="4"/>
      <c r="B121" s="25"/>
      <c r="C121" s="43"/>
      <c r="D121" s="43"/>
      <c r="E121" s="43"/>
      <c r="F121" s="43"/>
      <c r="G121" s="43"/>
      <c r="H121" s="43"/>
      <c r="I121" s="43"/>
      <c r="J121" s="43"/>
      <c r="K121" s="26"/>
      <c r="L121" s="4"/>
    </row>
    <row r="122" spans="1:12" x14ac:dyDescent="0.3">
      <c r="A122" s="4"/>
      <c r="B122" s="25"/>
      <c r="C122" s="43"/>
      <c r="D122" s="43"/>
      <c r="E122" s="43"/>
      <c r="F122" s="43"/>
      <c r="G122" s="43"/>
      <c r="H122" s="43"/>
      <c r="I122" s="43"/>
      <c r="J122" s="43"/>
      <c r="K122" s="26"/>
      <c r="L122" s="4"/>
    </row>
    <row r="123" spans="1:12" x14ac:dyDescent="0.3">
      <c r="A123" s="4"/>
      <c r="B123" s="25"/>
      <c r="C123" s="43"/>
      <c r="D123" s="43"/>
      <c r="E123" s="43"/>
      <c r="F123" s="43"/>
      <c r="G123" s="43"/>
      <c r="H123" s="43"/>
      <c r="I123" s="43"/>
      <c r="J123" s="43"/>
      <c r="K123" s="26"/>
      <c r="L123" s="4"/>
    </row>
    <row r="124" spans="1:12" x14ac:dyDescent="0.3">
      <c r="A124" s="4"/>
      <c r="B124" s="25"/>
      <c r="C124" s="43"/>
      <c r="D124" s="43"/>
      <c r="E124" s="43"/>
      <c r="F124" s="43"/>
      <c r="G124" s="43"/>
      <c r="H124" s="43"/>
      <c r="I124" s="43"/>
      <c r="J124" s="43"/>
      <c r="K124" s="26"/>
      <c r="L124" s="4"/>
    </row>
    <row r="125" spans="1:12" x14ac:dyDescent="0.3">
      <c r="A125" s="4"/>
      <c r="B125" s="25"/>
      <c r="C125" s="43"/>
      <c r="D125" s="43"/>
      <c r="E125" s="43"/>
      <c r="F125" s="43"/>
      <c r="G125" s="43"/>
      <c r="H125" s="43"/>
      <c r="I125" s="43"/>
      <c r="J125" s="43"/>
      <c r="K125" s="26"/>
      <c r="L125" s="4"/>
    </row>
    <row r="126" spans="1:12" x14ac:dyDescent="0.3">
      <c r="A126" s="4"/>
      <c r="B126" s="25"/>
      <c r="C126" s="43"/>
      <c r="D126" s="43"/>
      <c r="E126" s="43"/>
      <c r="F126" s="43"/>
      <c r="G126" s="43"/>
      <c r="H126" s="43"/>
      <c r="I126" s="43"/>
      <c r="J126" s="43"/>
      <c r="K126" s="26"/>
      <c r="L126" s="4"/>
    </row>
    <row r="127" spans="1:12" x14ac:dyDescent="0.3">
      <c r="A127" s="4"/>
      <c r="B127" s="25"/>
      <c r="C127" s="43"/>
      <c r="D127" s="43"/>
      <c r="E127" s="43"/>
      <c r="F127" s="43"/>
      <c r="G127" s="43"/>
      <c r="H127" s="43"/>
      <c r="I127" s="43"/>
      <c r="J127" s="43"/>
      <c r="K127" s="26"/>
      <c r="L127" s="4"/>
    </row>
    <row r="128" spans="1:12" x14ac:dyDescent="0.3">
      <c r="A128" s="4"/>
      <c r="B128" s="25"/>
      <c r="C128" s="43"/>
      <c r="D128" s="43"/>
      <c r="E128" s="43"/>
      <c r="F128" s="43"/>
      <c r="G128" s="43"/>
      <c r="H128" s="43"/>
      <c r="I128" s="43"/>
      <c r="J128" s="43"/>
      <c r="K128" s="26"/>
      <c r="L128" s="4"/>
    </row>
    <row r="129" spans="1:15" x14ac:dyDescent="0.3">
      <c r="A129" s="4"/>
      <c r="B129" s="25"/>
      <c r="C129" s="43"/>
      <c r="D129" s="43"/>
      <c r="E129" s="43"/>
      <c r="F129" s="43"/>
      <c r="G129" s="43"/>
      <c r="H129" s="43"/>
      <c r="I129" s="43"/>
      <c r="J129" s="43"/>
      <c r="K129" s="26"/>
      <c r="L129" s="4"/>
    </row>
    <row r="130" spans="1:15" x14ac:dyDescent="0.3">
      <c r="A130" s="4"/>
      <c r="B130" s="25"/>
      <c r="C130" s="43"/>
      <c r="D130" s="43"/>
      <c r="E130" s="43"/>
      <c r="F130" s="43"/>
      <c r="G130" s="43"/>
      <c r="H130" s="43"/>
      <c r="I130" s="43"/>
      <c r="J130" s="43"/>
      <c r="K130" s="26"/>
      <c r="L130" s="4"/>
    </row>
    <row r="131" spans="1:15" x14ac:dyDescent="0.3">
      <c r="A131" s="4"/>
      <c r="B131" s="25"/>
      <c r="C131" s="43"/>
      <c r="D131" s="43"/>
      <c r="E131" s="43"/>
      <c r="F131" s="43"/>
      <c r="G131" s="43"/>
      <c r="H131" s="43"/>
      <c r="I131" s="43"/>
      <c r="J131" s="43"/>
      <c r="K131" s="26"/>
      <c r="L131" s="4"/>
    </row>
    <row r="132" spans="1:15" x14ac:dyDescent="0.3">
      <c r="A132" s="4"/>
      <c r="B132" s="25"/>
      <c r="C132" s="43"/>
      <c r="D132" s="43"/>
      <c r="E132" s="43"/>
      <c r="F132" s="43"/>
      <c r="G132" s="43"/>
      <c r="H132" s="43"/>
      <c r="I132" s="43"/>
      <c r="J132" s="43"/>
      <c r="K132" s="26"/>
      <c r="L132" s="4"/>
    </row>
    <row r="133" spans="1:15" x14ac:dyDescent="0.3">
      <c r="A133" s="4"/>
      <c r="B133" s="25"/>
      <c r="C133" s="43"/>
      <c r="D133" s="43"/>
      <c r="E133" s="43"/>
      <c r="F133" s="43"/>
      <c r="G133" s="43"/>
      <c r="H133" s="43"/>
      <c r="I133" s="43"/>
      <c r="J133" s="43"/>
      <c r="K133" s="26"/>
      <c r="L133" s="4"/>
    </row>
    <row r="134" spans="1:15" x14ac:dyDescent="0.3">
      <c r="A134" s="4"/>
      <c r="B134" s="25"/>
      <c r="C134" s="43"/>
      <c r="D134" s="43"/>
      <c r="E134" s="43"/>
      <c r="F134" s="43"/>
      <c r="G134" s="43"/>
      <c r="H134" s="43"/>
      <c r="I134" s="43"/>
      <c r="J134" s="43"/>
      <c r="K134" s="26"/>
      <c r="L134" s="4"/>
    </row>
    <row r="135" spans="1:15" x14ac:dyDescent="0.3">
      <c r="A135" s="4"/>
      <c r="B135" s="25"/>
      <c r="C135" s="43"/>
      <c r="D135" s="43"/>
      <c r="E135" s="43"/>
      <c r="F135" s="43"/>
      <c r="G135" s="43"/>
      <c r="H135" s="43"/>
      <c r="I135" s="43"/>
      <c r="J135" s="43"/>
      <c r="K135" s="26"/>
      <c r="L135" s="4"/>
    </row>
    <row r="136" spans="1:15" x14ac:dyDescent="0.3">
      <c r="A136" s="4"/>
      <c r="B136" s="25"/>
      <c r="C136" s="43"/>
      <c r="D136" s="43"/>
      <c r="E136" s="43"/>
      <c r="F136" s="43"/>
      <c r="G136" s="43"/>
      <c r="H136" s="43"/>
      <c r="I136" s="43"/>
      <c r="J136" s="43"/>
      <c r="K136" s="26"/>
      <c r="L136" s="4"/>
    </row>
    <row r="137" spans="1:15" x14ac:dyDescent="0.3">
      <c r="A137" s="4"/>
      <c r="B137" s="25"/>
      <c r="C137" s="43"/>
      <c r="D137" s="43"/>
      <c r="E137" s="43"/>
      <c r="F137" s="43"/>
      <c r="G137" s="43"/>
      <c r="H137" s="43"/>
      <c r="I137" s="43"/>
      <c r="J137" s="43"/>
      <c r="K137" s="26"/>
      <c r="L137" s="4"/>
    </row>
    <row r="138" spans="1:15" x14ac:dyDescent="0.3">
      <c r="A138" s="4"/>
      <c r="B138" s="25"/>
      <c r="C138" s="18"/>
      <c r="D138" s="18"/>
      <c r="E138" s="18"/>
      <c r="F138" s="18"/>
      <c r="G138" s="18"/>
      <c r="H138" s="18"/>
      <c r="I138" s="18"/>
      <c r="J138" s="18"/>
      <c r="K138" s="26"/>
      <c r="L138" s="4"/>
    </row>
    <row r="139" spans="1:15" x14ac:dyDescent="0.3">
      <c r="A139" s="4"/>
      <c r="B139" s="25"/>
      <c r="C139" s="85" t="s">
        <v>127</v>
      </c>
      <c r="D139" s="85"/>
      <c r="E139" s="85"/>
      <c r="F139" s="85"/>
      <c r="G139" s="85"/>
      <c r="H139" s="85"/>
      <c r="I139" s="85"/>
      <c r="J139" s="85"/>
      <c r="K139" s="26"/>
      <c r="L139" s="4"/>
    </row>
    <row r="140" spans="1:15" x14ac:dyDescent="0.3">
      <c r="A140" s="4"/>
      <c r="B140" s="25"/>
      <c r="C140" s="85"/>
      <c r="D140" s="85"/>
      <c r="E140" s="85"/>
      <c r="F140" s="85"/>
      <c r="G140" s="85"/>
      <c r="H140" s="85"/>
      <c r="I140" s="85"/>
      <c r="J140" s="85"/>
      <c r="K140" s="26"/>
      <c r="L140" s="4"/>
    </row>
    <row r="141" spans="1:15" x14ac:dyDescent="0.3">
      <c r="A141" s="4"/>
      <c r="B141" s="25"/>
      <c r="C141" s="18"/>
      <c r="D141" s="18"/>
      <c r="E141" s="18"/>
      <c r="F141" s="18"/>
      <c r="G141" s="18"/>
      <c r="H141" s="18"/>
      <c r="I141" s="18"/>
      <c r="J141" s="18"/>
      <c r="K141" s="26"/>
      <c r="L141" s="4"/>
    </row>
    <row r="142" spans="1:15" x14ac:dyDescent="0.3">
      <c r="A142" s="4"/>
      <c r="B142" s="25"/>
      <c r="C142" s="42"/>
      <c r="D142" s="18"/>
      <c r="E142" s="34">
        <f>G81</f>
        <v>4</v>
      </c>
      <c r="F142" s="18" t="s">
        <v>95</v>
      </c>
      <c r="G142" s="18"/>
      <c r="H142" s="34">
        <v>175</v>
      </c>
      <c r="I142" s="18" t="s">
        <v>96</v>
      </c>
      <c r="J142" s="18"/>
      <c r="K142" s="26"/>
      <c r="L142" s="4"/>
      <c r="O142" s="14"/>
    </row>
    <row r="143" spans="1:15" x14ac:dyDescent="0.3">
      <c r="A143" s="4"/>
      <c r="B143" s="25"/>
      <c r="C143" s="44" t="s">
        <v>117</v>
      </c>
      <c r="D143" s="31"/>
      <c r="E143" s="18"/>
      <c r="F143" s="18"/>
      <c r="G143" s="44" t="s">
        <v>118</v>
      </c>
      <c r="H143" s="31"/>
      <c r="I143" s="18"/>
      <c r="J143" s="18"/>
      <c r="K143" s="26"/>
      <c r="L143" s="4"/>
    </row>
    <row r="144" spans="1:15" x14ac:dyDescent="0.3">
      <c r="A144" s="4"/>
      <c r="B144" s="25"/>
      <c r="C144" s="18"/>
      <c r="D144" s="18"/>
      <c r="E144" s="18"/>
      <c r="F144" s="18"/>
      <c r="G144" s="18"/>
      <c r="H144" s="45"/>
      <c r="I144" s="18"/>
      <c r="J144" s="18"/>
      <c r="K144" s="26"/>
      <c r="L144" s="4"/>
    </row>
    <row r="145" spans="1:12" x14ac:dyDescent="0.3">
      <c r="A145" s="4"/>
      <c r="B145" s="25"/>
      <c r="C145" s="18"/>
      <c r="D145" s="18"/>
      <c r="E145" s="18"/>
      <c r="F145" s="18"/>
      <c r="G145" s="18"/>
      <c r="H145" s="45"/>
      <c r="I145" s="18"/>
      <c r="J145" s="18"/>
      <c r="K145" s="26"/>
      <c r="L145" s="4"/>
    </row>
    <row r="146" spans="1:12" x14ac:dyDescent="0.3">
      <c r="A146" s="4"/>
      <c r="B146" s="25"/>
      <c r="C146" s="100" t="s">
        <v>129</v>
      </c>
      <c r="D146" s="100"/>
      <c r="E146" s="100"/>
      <c r="F146" s="100"/>
      <c r="G146" s="100"/>
      <c r="H146" s="100"/>
      <c r="I146" s="100"/>
      <c r="J146" s="100"/>
      <c r="K146" s="26"/>
      <c r="L146" s="4"/>
    </row>
    <row r="147" spans="1:12" x14ac:dyDescent="0.3">
      <c r="A147" s="4"/>
      <c r="B147" s="25"/>
      <c r="C147" s="18"/>
      <c r="D147" s="31"/>
      <c r="E147" s="18"/>
      <c r="F147" s="18"/>
      <c r="G147" s="18"/>
      <c r="H147" s="18"/>
      <c r="I147" s="18"/>
      <c r="J147" s="18"/>
      <c r="K147" s="26"/>
      <c r="L147" s="4"/>
    </row>
    <row r="148" spans="1:12" x14ac:dyDescent="0.3">
      <c r="A148" s="4"/>
      <c r="B148" s="25"/>
      <c r="C148" s="40"/>
      <c r="D148" s="18"/>
      <c r="E148" s="46">
        <f>SQRT(H142/E142)*SQRT(2)</f>
        <v>9.354143466934854</v>
      </c>
      <c r="F148" s="18" t="s">
        <v>78</v>
      </c>
      <c r="G148" s="40"/>
      <c r="H148" s="47">
        <f>f_switching</f>
        <v>600</v>
      </c>
      <c r="I148" s="18" t="s">
        <v>97</v>
      </c>
      <c r="J148" s="18"/>
      <c r="K148" s="26"/>
      <c r="L148" s="4"/>
    </row>
    <row r="149" spans="1:12" x14ac:dyDescent="0.3">
      <c r="A149" s="4"/>
      <c r="B149" s="25"/>
      <c r="C149" s="44" t="s">
        <v>119</v>
      </c>
      <c r="D149" s="18"/>
      <c r="E149" s="31"/>
      <c r="F149" s="18"/>
      <c r="G149" s="44" t="s">
        <v>128</v>
      </c>
      <c r="H149" s="18"/>
      <c r="I149" s="18"/>
      <c r="J149" s="18"/>
      <c r="K149" s="26"/>
      <c r="L149" s="4"/>
    </row>
    <row r="150" spans="1:12" x14ac:dyDescent="0.3">
      <c r="A150" s="4"/>
      <c r="B150" s="25"/>
      <c r="C150" s="18"/>
      <c r="D150" s="48"/>
      <c r="E150" s="31"/>
      <c r="F150" s="18"/>
      <c r="G150" s="18"/>
      <c r="H150" s="45"/>
      <c r="I150" s="18"/>
      <c r="J150" s="18"/>
      <c r="K150" s="26"/>
      <c r="L150" s="4"/>
    </row>
    <row r="151" spans="1:12" x14ac:dyDescent="0.3">
      <c r="A151" s="4"/>
      <c r="B151" s="25"/>
      <c r="C151" s="18"/>
      <c r="D151" s="48"/>
      <c r="E151" s="31"/>
      <c r="F151" s="18"/>
      <c r="G151" s="18"/>
      <c r="H151" s="45"/>
      <c r="I151" s="18"/>
      <c r="J151" s="18"/>
      <c r="K151" s="26"/>
      <c r="L151" s="4"/>
    </row>
    <row r="152" spans="1:12" x14ac:dyDescent="0.3">
      <c r="A152" s="4"/>
      <c r="B152" s="25"/>
      <c r="C152" s="100" t="s">
        <v>130</v>
      </c>
      <c r="D152" s="100"/>
      <c r="E152" s="100"/>
      <c r="F152" s="100"/>
      <c r="G152" s="100"/>
      <c r="H152" s="100"/>
      <c r="I152" s="100"/>
      <c r="J152" s="100"/>
      <c r="K152" s="26"/>
      <c r="L152" s="4"/>
    </row>
    <row r="153" spans="1:12" x14ac:dyDescent="0.3">
      <c r="A153" s="4"/>
      <c r="B153" s="25"/>
      <c r="C153" s="18"/>
      <c r="D153" s="48"/>
      <c r="E153" s="31"/>
      <c r="F153" s="18"/>
      <c r="G153" s="18"/>
      <c r="H153" s="45"/>
      <c r="I153" s="18"/>
      <c r="J153" s="18"/>
      <c r="K153" s="26"/>
      <c r="L153" s="4"/>
    </row>
    <row r="154" spans="1:12" x14ac:dyDescent="0.3">
      <c r="A154" s="4"/>
      <c r="B154" s="25"/>
      <c r="C154" s="18"/>
      <c r="D154" s="18"/>
      <c r="E154" s="34">
        <v>0.05</v>
      </c>
      <c r="F154" s="18" t="s">
        <v>98</v>
      </c>
      <c r="G154" s="18"/>
      <c r="H154" s="18"/>
      <c r="I154" s="18"/>
      <c r="J154" s="18"/>
      <c r="K154" s="26"/>
      <c r="L154" s="4"/>
    </row>
    <row r="155" spans="1:12" x14ac:dyDescent="0.3">
      <c r="A155" s="4"/>
      <c r="B155" s="25"/>
      <c r="C155" s="49" t="s">
        <v>120</v>
      </c>
      <c r="D155" s="48"/>
      <c r="E155" s="31"/>
      <c r="F155" s="18"/>
      <c r="G155" s="18"/>
      <c r="H155" s="18"/>
      <c r="I155" s="18"/>
      <c r="J155" s="18"/>
      <c r="K155" s="26"/>
      <c r="L155" s="4"/>
    </row>
    <row r="156" spans="1:12" x14ac:dyDescent="0.3">
      <c r="A156" s="4"/>
      <c r="B156" s="25"/>
      <c r="C156" s="49"/>
      <c r="D156" s="48"/>
      <c r="E156" s="31"/>
      <c r="F156" s="40"/>
      <c r="G156" s="18"/>
      <c r="H156" s="18"/>
      <c r="I156" s="18"/>
      <c r="J156" s="18"/>
      <c r="K156" s="26"/>
      <c r="L156" s="4"/>
    </row>
    <row r="157" spans="1:12" x14ac:dyDescent="0.3">
      <c r="A157" s="4"/>
      <c r="B157" s="25"/>
      <c r="C157" s="50"/>
      <c r="D157" s="51"/>
      <c r="E157" s="52"/>
      <c r="F157" s="50"/>
      <c r="G157" s="50"/>
      <c r="H157" s="18"/>
      <c r="I157" s="18"/>
      <c r="J157" s="18"/>
      <c r="K157" s="26"/>
      <c r="L157" s="4"/>
    </row>
    <row r="158" spans="1:12" x14ac:dyDescent="0.3">
      <c r="A158" s="4"/>
      <c r="B158" s="25"/>
      <c r="C158" s="101" t="s">
        <v>131</v>
      </c>
      <c r="D158" s="101"/>
      <c r="E158" s="101"/>
      <c r="F158" s="101"/>
      <c r="G158" s="101"/>
      <c r="H158" s="101"/>
      <c r="I158" s="101"/>
      <c r="J158" s="101"/>
      <c r="K158" s="26"/>
      <c r="L158" s="4"/>
    </row>
    <row r="159" spans="1:12" x14ac:dyDescent="0.3">
      <c r="A159" s="4"/>
      <c r="B159" s="25"/>
      <c r="C159" s="50"/>
      <c r="D159" s="51"/>
      <c r="E159" s="52"/>
      <c r="F159" s="50"/>
      <c r="G159" s="50"/>
      <c r="H159" s="18"/>
      <c r="I159" s="18"/>
      <c r="J159" s="18"/>
      <c r="K159" s="26"/>
      <c r="L159" s="4"/>
    </row>
    <row r="160" spans="1:12" ht="15" thickBot="1" x14ac:dyDescent="0.35">
      <c r="A160" s="4"/>
      <c r="B160" s="25"/>
      <c r="C160" s="50"/>
      <c r="D160" s="50"/>
      <c r="E160" s="50"/>
      <c r="F160" s="50"/>
      <c r="G160" s="50"/>
      <c r="H160" s="18"/>
      <c r="I160" s="18"/>
      <c r="J160" s="18"/>
      <c r="K160" s="26"/>
      <c r="L160" s="4"/>
    </row>
    <row r="161" spans="1:12" ht="15" thickBot="1" x14ac:dyDescent="0.35">
      <c r="A161" s="4"/>
      <c r="B161" s="25"/>
      <c r="C161" s="50"/>
      <c r="D161" s="50"/>
      <c r="E161" s="50"/>
      <c r="F161" s="50"/>
      <c r="G161" s="50"/>
      <c r="H161" s="15">
        <f>(ipeak*dutycycle_max)/(f_switching*1000*v_inputripple)*1000000</f>
        <v>302.45063876422688</v>
      </c>
      <c r="I161" s="18" t="s">
        <v>99</v>
      </c>
      <c r="J161" s="18"/>
      <c r="K161" s="26"/>
      <c r="L161" s="4"/>
    </row>
    <row r="162" spans="1:12" x14ac:dyDescent="0.3">
      <c r="A162" s="4"/>
      <c r="B162" s="25"/>
      <c r="C162" s="50"/>
      <c r="D162" s="50"/>
      <c r="E162" s="50"/>
      <c r="F162" s="50"/>
      <c r="G162" s="50"/>
      <c r="H162" s="18"/>
      <c r="I162" s="18"/>
      <c r="J162" s="18"/>
      <c r="K162" s="26"/>
      <c r="L162" s="4"/>
    </row>
    <row r="163" spans="1:12" x14ac:dyDescent="0.3">
      <c r="A163" s="4"/>
      <c r="B163" s="25"/>
      <c r="C163" s="50"/>
      <c r="D163" s="50"/>
      <c r="E163" s="50"/>
      <c r="F163" s="53" t="s">
        <v>121</v>
      </c>
      <c r="G163" s="50"/>
      <c r="H163" s="18"/>
      <c r="I163" s="18"/>
      <c r="J163" s="18"/>
      <c r="K163" s="26"/>
      <c r="L163" s="4"/>
    </row>
    <row r="164" spans="1:12" x14ac:dyDescent="0.3">
      <c r="A164" s="4"/>
      <c r="B164" s="54"/>
      <c r="C164" s="18"/>
      <c r="D164" s="18"/>
      <c r="E164" s="18"/>
      <c r="F164" s="18"/>
      <c r="G164" s="18"/>
      <c r="H164" s="18"/>
      <c r="I164" s="18"/>
      <c r="J164" s="18"/>
      <c r="K164" s="26"/>
      <c r="L164" s="4"/>
    </row>
    <row r="165" spans="1:12" x14ac:dyDescent="0.3">
      <c r="A165" s="4"/>
      <c r="B165" s="25"/>
      <c r="C165" s="18"/>
      <c r="D165" s="18"/>
      <c r="E165" s="18"/>
      <c r="F165" s="18"/>
      <c r="G165" s="18"/>
      <c r="H165" s="18"/>
      <c r="I165" s="18"/>
      <c r="J165" s="18"/>
      <c r="K165" s="26"/>
      <c r="L165" s="4"/>
    </row>
    <row r="166" spans="1:12" ht="18.600000000000001" thickBot="1" x14ac:dyDescent="0.35">
      <c r="A166" s="4"/>
      <c r="B166" s="25"/>
      <c r="C166" s="86" t="s">
        <v>135</v>
      </c>
      <c r="D166" s="86"/>
      <c r="E166" s="86"/>
      <c r="F166" s="86"/>
      <c r="G166" s="86"/>
      <c r="H166" s="86"/>
      <c r="I166" s="86"/>
      <c r="J166" s="86"/>
      <c r="K166" s="26"/>
      <c r="L166" s="4"/>
    </row>
    <row r="167" spans="1:12" x14ac:dyDescent="0.3">
      <c r="A167" s="4"/>
      <c r="B167" s="25"/>
      <c r="C167" s="18"/>
      <c r="D167" s="18"/>
      <c r="E167" s="18"/>
      <c r="F167" s="18"/>
      <c r="G167" s="18"/>
      <c r="H167" s="18"/>
      <c r="I167" s="18"/>
      <c r="J167" s="18"/>
      <c r="K167" s="26"/>
      <c r="L167" s="4"/>
    </row>
    <row r="168" spans="1:12" ht="15" customHeight="1" x14ac:dyDescent="0.3">
      <c r="A168" s="4"/>
      <c r="B168" s="25"/>
      <c r="C168" s="85" t="s">
        <v>149</v>
      </c>
      <c r="D168" s="85"/>
      <c r="E168" s="85"/>
      <c r="F168" s="85"/>
      <c r="G168" s="85"/>
      <c r="H168" s="85"/>
      <c r="I168" s="85"/>
      <c r="J168" s="85"/>
      <c r="K168" s="26"/>
      <c r="L168" s="4"/>
    </row>
    <row r="169" spans="1:12" x14ac:dyDescent="0.3">
      <c r="A169" s="4"/>
      <c r="B169" s="25"/>
      <c r="C169" s="85"/>
      <c r="D169" s="85"/>
      <c r="E169" s="85"/>
      <c r="F169" s="85"/>
      <c r="G169" s="85"/>
      <c r="H169" s="85"/>
      <c r="I169" s="85"/>
      <c r="J169" s="85"/>
      <c r="K169" s="26"/>
      <c r="L169" s="4"/>
    </row>
    <row r="170" spans="1:12" x14ac:dyDescent="0.3">
      <c r="A170" s="4"/>
      <c r="B170" s="25"/>
      <c r="C170" s="85"/>
      <c r="D170" s="85"/>
      <c r="E170" s="85"/>
      <c r="F170" s="85"/>
      <c r="G170" s="85"/>
      <c r="H170" s="85"/>
      <c r="I170" s="85"/>
      <c r="J170" s="85"/>
      <c r="K170" s="26"/>
      <c r="L170" s="4"/>
    </row>
    <row r="171" spans="1:12" ht="15" customHeight="1" x14ac:dyDescent="0.3">
      <c r="A171" s="4"/>
      <c r="B171" s="25"/>
      <c r="C171" s="85" t="s">
        <v>150</v>
      </c>
      <c r="D171" s="85"/>
      <c r="E171" s="85"/>
      <c r="F171" s="85"/>
      <c r="G171" s="85"/>
      <c r="H171" s="85"/>
      <c r="I171" s="85"/>
      <c r="J171" s="85"/>
      <c r="K171" s="26"/>
      <c r="L171" s="4"/>
    </row>
    <row r="172" spans="1:12" x14ac:dyDescent="0.3">
      <c r="A172" s="4"/>
      <c r="B172" s="25"/>
      <c r="C172" s="85"/>
      <c r="D172" s="85"/>
      <c r="E172" s="85"/>
      <c r="F172" s="85"/>
      <c r="G172" s="85"/>
      <c r="H172" s="85"/>
      <c r="I172" s="85"/>
      <c r="J172" s="85"/>
      <c r="K172" s="26"/>
      <c r="L172" s="4"/>
    </row>
    <row r="173" spans="1:12" x14ac:dyDescent="0.3">
      <c r="A173" s="4"/>
      <c r="B173" s="25"/>
      <c r="C173" s="59"/>
      <c r="D173" s="59"/>
      <c r="E173" s="59"/>
      <c r="F173" s="59"/>
      <c r="G173" s="59"/>
      <c r="H173" s="59"/>
      <c r="I173" s="59"/>
      <c r="J173" s="59"/>
      <c r="K173" s="26"/>
      <c r="L173" s="4"/>
    </row>
    <row r="174" spans="1:12" ht="15" thickBot="1" x14ac:dyDescent="0.35">
      <c r="A174" s="4"/>
      <c r="B174" s="25"/>
      <c r="C174" s="18"/>
      <c r="D174" s="18"/>
      <c r="E174" s="18"/>
      <c r="F174" s="18"/>
      <c r="G174" s="18"/>
      <c r="H174" s="18"/>
      <c r="I174" s="18"/>
      <c r="J174" s="18"/>
      <c r="K174" s="26"/>
      <c r="L174" s="4"/>
    </row>
    <row r="175" spans="1:12" ht="15" thickBot="1" x14ac:dyDescent="0.35">
      <c r="A175" s="4"/>
      <c r="B175" s="25"/>
      <c r="C175" s="18"/>
      <c r="D175" s="18"/>
      <c r="E175" s="18"/>
      <c r="F175" s="18"/>
      <c r="G175" s="21">
        <v>10</v>
      </c>
      <c r="H175" s="18" t="s">
        <v>99</v>
      </c>
      <c r="I175" s="18"/>
      <c r="J175" s="18"/>
      <c r="K175" s="26"/>
      <c r="L175" s="4"/>
    </row>
    <row r="176" spans="1:12" x14ac:dyDescent="0.3">
      <c r="A176" s="4"/>
      <c r="B176" s="25"/>
      <c r="C176" s="18"/>
      <c r="D176" s="18"/>
      <c r="E176" s="18"/>
      <c r="F176" s="18"/>
      <c r="G176" s="18"/>
      <c r="H176" s="18"/>
      <c r="I176" s="18"/>
      <c r="J176" s="18"/>
      <c r="K176" s="26"/>
      <c r="L176" s="4"/>
    </row>
    <row r="177" spans="1:12" x14ac:dyDescent="0.3">
      <c r="A177" s="4"/>
      <c r="B177" s="25"/>
      <c r="C177" s="18"/>
      <c r="D177" s="18"/>
      <c r="E177" s="18"/>
      <c r="F177" s="18"/>
      <c r="G177" s="40"/>
      <c r="H177" s="18"/>
      <c r="I177" s="18"/>
      <c r="J177" s="18"/>
      <c r="K177" s="26"/>
      <c r="L177" s="4"/>
    </row>
    <row r="178" spans="1:12" x14ac:dyDescent="0.3">
      <c r="A178" s="4"/>
      <c r="B178" s="25"/>
      <c r="C178" s="40"/>
      <c r="D178" s="18"/>
      <c r="E178" s="18"/>
      <c r="F178" s="40"/>
      <c r="G178" s="46">
        <f>1/(2*PI()*r_inputimpedance*1000*C_input*0.000001)</f>
        <v>0.66314559621623059</v>
      </c>
      <c r="H178" s="18" t="s">
        <v>101</v>
      </c>
      <c r="I178" s="18"/>
      <c r="J178" s="18"/>
      <c r="K178" s="26"/>
      <c r="L178" s="4"/>
    </row>
    <row r="179" spans="1:12" x14ac:dyDescent="0.3">
      <c r="A179" s="4"/>
      <c r="B179" s="25"/>
      <c r="C179" s="18"/>
      <c r="D179" s="18"/>
      <c r="E179" s="18"/>
      <c r="F179" s="18"/>
      <c r="G179" s="18"/>
      <c r="H179" s="18"/>
      <c r="I179" s="18"/>
      <c r="J179" s="18"/>
      <c r="K179" s="26"/>
      <c r="L179" s="4"/>
    </row>
    <row r="180" spans="1:12" x14ac:dyDescent="0.3">
      <c r="A180" s="4"/>
      <c r="B180" s="25"/>
      <c r="C180" s="32"/>
      <c r="D180" s="18"/>
      <c r="E180" s="18"/>
      <c r="F180" s="18"/>
      <c r="G180" s="18"/>
      <c r="H180" s="18"/>
      <c r="I180" s="18"/>
      <c r="J180" s="18"/>
      <c r="K180" s="26"/>
      <c r="L180" s="4"/>
    </row>
    <row r="181" spans="1:12" x14ac:dyDescent="0.3">
      <c r="A181" s="4"/>
      <c r="B181" s="25"/>
      <c r="C181" s="18"/>
      <c r="D181" s="18"/>
      <c r="E181" s="18"/>
      <c r="F181" s="18"/>
      <c r="G181" s="18"/>
      <c r="H181" s="18"/>
      <c r="I181" s="18"/>
      <c r="J181" s="18"/>
      <c r="K181" s="26"/>
      <c r="L181" s="4"/>
    </row>
    <row r="182" spans="1:12" ht="18.600000000000001" thickBot="1" x14ac:dyDescent="0.35">
      <c r="A182" s="26"/>
      <c r="B182" s="4"/>
      <c r="C182" s="86" t="s">
        <v>174</v>
      </c>
      <c r="D182" s="86"/>
      <c r="E182" s="86"/>
      <c r="F182" s="86"/>
      <c r="G182" s="86"/>
      <c r="H182" s="86"/>
      <c r="I182" s="86"/>
      <c r="J182" s="86"/>
      <c r="K182" s="26"/>
      <c r="L182" s="4"/>
    </row>
    <row r="183" spans="1:12" x14ac:dyDescent="0.3">
      <c r="A183" s="26"/>
      <c r="B183" s="4"/>
      <c r="C183" s="4"/>
      <c r="D183" s="4"/>
      <c r="E183" s="4"/>
      <c r="F183" s="4"/>
      <c r="G183" s="4"/>
      <c r="H183" s="4"/>
      <c r="I183" s="4"/>
      <c r="J183" s="4"/>
      <c r="K183" s="26"/>
      <c r="L183" s="4"/>
    </row>
    <row r="184" spans="1:12" ht="14.4" customHeight="1" x14ac:dyDescent="0.3">
      <c r="A184" s="26"/>
      <c r="B184" s="4"/>
      <c r="C184" s="87" t="s">
        <v>154</v>
      </c>
      <c r="D184" s="87"/>
      <c r="E184" s="87"/>
      <c r="F184" s="87"/>
      <c r="G184" s="87"/>
      <c r="H184" s="87"/>
      <c r="I184" s="87"/>
      <c r="J184" s="87"/>
      <c r="K184" s="26"/>
      <c r="L184" s="4"/>
    </row>
    <row r="185" spans="1:12" x14ac:dyDescent="0.3">
      <c r="A185" s="26"/>
      <c r="B185" s="4"/>
      <c r="C185" s="87"/>
      <c r="D185" s="87"/>
      <c r="E185" s="87"/>
      <c r="F185" s="87"/>
      <c r="G185" s="87"/>
      <c r="H185" s="87"/>
      <c r="I185" s="87"/>
      <c r="J185" s="87"/>
      <c r="K185" s="26"/>
      <c r="L185" s="4"/>
    </row>
    <row r="186" spans="1:12" x14ac:dyDescent="0.3">
      <c r="A186" s="26"/>
      <c r="B186" s="4"/>
      <c r="C186" s="87"/>
      <c r="D186" s="87"/>
      <c r="E186" s="87"/>
      <c r="F186" s="87"/>
      <c r="G186" s="87"/>
      <c r="H186" s="87"/>
      <c r="I186" s="87"/>
      <c r="J186" s="87"/>
      <c r="K186" s="26"/>
      <c r="L186" s="4"/>
    </row>
    <row r="187" spans="1:12" x14ac:dyDescent="0.3">
      <c r="A187" s="26"/>
      <c r="B187" s="4"/>
      <c r="C187" s="87"/>
      <c r="D187" s="87"/>
      <c r="E187" s="87"/>
      <c r="F187" s="87"/>
      <c r="G187" s="87"/>
      <c r="H187" s="87"/>
      <c r="I187" s="87"/>
      <c r="J187" s="87"/>
      <c r="K187" s="26"/>
      <c r="L187" s="4"/>
    </row>
    <row r="188" spans="1:12" x14ac:dyDescent="0.3">
      <c r="A188" s="26"/>
      <c r="B188" s="4"/>
      <c r="C188" s="64"/>
      <c r="D188" s="64"/>
      <c r="E188" s="64"/>
      <c r="F188" s="64"/>
      <c r="G188" s="64"/>
      <c r="H188" s="64"/>
      <c r="I188" s="64"/>
      <c r="J188" s="64"/>
      <c r="K188" s="26"/>
      <c r="L188" s="4"/>
    </row>
    <row r="189" spans="1:12" x14ac:dyDescent="0.3">
      <c r="A189" s="26"/>
      <c r="B189" s="4"/>
      <c r="C189" s="64"/>
      <c r="D189" s="64"/>
      <c r="E189" s="64"/>
      <c r="F189" s="64"/>
      <c r="G189" s="64"/>
      <c r="H189" s="64"/>
      <c r="I189" s="64"/>
      <c r="J189" s="64"/>
      <c r="K189" s="26"/>
      <c r="L189" s="4"/>
    </row>
    <row r="190" spans="1:12" x14ac:dyDescent="0.3">
      <c r="A190" s="26"/>
      <c r="B190" s="4"/>
      <c r="C190" s="64"/>
      <c r="D190" s="64"/>
      <c r="E190" s="64"/>
      <c r="F190" s="64"/>
      <c r="G190" s="64"/>
      <c r="H190" s="64"/>
      <c r="I190" s="64"/>
      <c r="J190" s="64"/>
      <c r="K190" s="26"/>
      <c r="L190" s="4"/>
    </row>
    <row r="191" spans="1:12" x14ac:dyDescent="0.3">
      <c r="A191" s="26"/>
      <c r="B191" s="4"/>
      <c r="C191" s="64"/>
      <c r="D191" s="64"/>
      <c r="E191" s="64"/>
      <c r="F191" s="64"/>
      <c r="G191" s="64"/>
      <c r="H191" s="64"/>
      <c r="I191" s="64"/>
      <c r="J191" s="64"/>
      <c r="K191" s="26"/>
      <c r="L191" s="4"/>
    </row>
    <row r="192" spans="1:12" x14ac:dyDescent="0.3">
      <c r="A192" s="26"/>
      <c r="B192" s="4"/>
      <c r="C192" s="64"/>
      <c r="D192" s="64"/>
      <c r="E192" s="64"/>
      <c r="F192" s="64"/>
      <c r="G192" s="64"/>
      <c r="H192" s="64"/>
      <c r="I192" s="64"/>
      <c r="J192" s="64"/>
      <c r="K192" s="26"/>
      <c r="L192" s="4"/>
    </row>
    <row r="193" spans="1:12" x14ac:dyDescent="0.3">
      <c r="A193" s="26"/>
      <c r="B193" s="4"/>
      <c r="C193" s="64"/>
      <c r="D193" s="64"/>
      <c r="E193" s="64"/>
      <c r="F193" s="64"/>
      <c r="G193" s="64"/>
      <c r="H193" s="64"/>
      <c r="I193" s="64"/>
      <c r="J193" s="64"/>
      <c r="K193" s="26"/>
      <c r="L193" s="4"/>
    </row>
    <row r="194" spans="1:12" x14ac:dyDescent="0.3">
      <c r="A194" s="26"/>
      <c r="B194" s="4"/>
      <c r="C194" s="64"/>
      <c r="D194" s="64"/>
      <c r="E194" s="64"/>
      <c r="F194" s="64"/>
      <c r="G194" s="64"/>
      <c r="H194" s="64"/>
      <c r="I194" s="64"/>
      <c r="J194" s="64"/>
      <c r="K194" s="26"/>
      <c r="L194" s="4"/>
    </row>
    <row r="195" spans="1:12" x14ac:dyDescent="0.3">
      <c r="A195" s="26"/>
      <c r="B195" s="4"/>
      <c r="C195" s="64"/>
      <c r="D195" s="64"/>
      <c r="E195" s="64"/>
      <c r="F195" s="64"/>
      <c r="G195" s="64"/>
      <c r="H195" s="64"/>
      <c r="I195" s="64"/>
      <c r="J195" s="64"/>
      <c r="K195" s="26"/>
      <c r="L195" s="4"/>
    </row>
    <row r="196" spans="1:12" x14ac:dyDescent="0.3">
      <c r="A196" s="26"/>
      <c r="B196" s="4"/>
      <c r="C196" s="64"/>
      <c r="D196" s="64"/>
      <c r="E196" s="64"/>
      <c r="F196" s="64"/>
      <c r="G196" s="64"/>
      <c r="H196" s="64"/>
      <c r="I196" s="64"/>
      <c r="J196" s="64"/>
      <c r="K196" s="26"/>
      <c r="L196" s="4"/>
    </row>
    <row r="197" spans="1:12" x14ac:dyDescent="0.3">
      <c r="A197" s="26"/>
      <c r="B197" s="4"/>
      <c r="C197" s="64"/>
      <c r="D197" s="64"/>
      <c r="E197" s="64"/>
      <c r="F197" s="64"/>
      <c r="G197" s="64"/>
      <c r="H197" s="64"/>
      <c r="I197" s="64"/>
      <c r="J197" s="64"/>
      <c r="K197" s="26"/>
      <c r="L197" s="4"/>
    </row>
    <row r="198" spans="1:12" x14ac:dyDescent="0.3">
      <c r="A198" s="26"/>
      <c r="B198" s="4"/>
      <c r="C198" s="64"/>
      <c r="D198" s="64"/>
      <c r="E198" s="64"/>
      <c r="F198" s="64"/>
      <c r="G198" s="64"/>
      <c r="H198" s="64"/>
      <c r="I198" s="64"/>
      <c r="J198" s="64"/>
      <c r="K198" s="26"/>
      <c r="L198" s="4"/>
    </row>
    <row r="199" spans="1:12" x14ac:dyDescent="0.3">
      <c r="A199" s="26"/>
      <c r="B199" s="18"/>
      <c r="C199" s="85" t="s">
        <v>155</v>
      </c>
      <c r="D199" s="85"/>
      <c r="E199" s="85"/>
      <c r="F199" s="85"/>
      <c r="G199" s="85"/>
      <c r="H199" s="85"/>
      <c r="I199" s="85"/>
      <c r="J199" s="85"/>
      <c r="K199" s="26"/>
      <c r="L199" s="4"/>
    </row>
    <row r="200" spans="1:12" x14ac:dyDescent="0.3">
      <c r="A200" s="26"/>
      <c r="B200" s="18"/>
      <c r="C200" s="85"/>
      <c r="D200" s="85"/>
      <c r="E200" s="85"/>
      <c r="F200" s="85"/>
      <c r="G200" s="85"/>
      <c r="H200" s="85"/>
      <c r="I200" s="85"/>
      <c r="J200" s="85"/>
      <c r="K200" s="26"/>
      <c r="L200" s="4"/>
    </row>
    <row r="201" spans="1:12" x14ac:dyDescent="0.3">
      <c r="A201" s="26"/>
      <c r="B201" s="18"/>
      <c r="C201" s="61"/>
      <c r="D201" s="61"/>
      <c r="E201" s="61"/>
      <c r="F201" s="61"/>
      <c r="G201" s="61"/>
      <c r="H201" s="61"/>
      <c r="I201" s="61"/>
      <c r="J201" s="61"/>
      <c r="K201" s="26"/>
      <c r="L201" s="4"/>
    </row>
    <row r="202" spans="1:12" x14ac:dyDescent="0.3">
      <c r="A202" s="26"/>
      <c r="B202" s="4"/>
      <c r="C202" s="88" t="s">
        <v>156</v>
      </c>
      <c r="D202" s="88"/>
      <c r="E202" s="88"/>
      <c r="G202" s="89"/>
      <c r="H202" s="89"/>
      <c r="I202" s="4"/>
      <c r="J202" s="4"/>
      <c r="K202" s="26"/>
      <c r="L202" s="4"/>
    </row>
    <row r="203" spans="1:12" x14ac:dyDescent="0.3">
      <c r="A203" s="26"/>
      <c r="B203" s="4"/>
      <c r="C203" s="82"/>
      <c r="D203" s="82"/>
      <c r="E203" s="65"/>
      <c r="F203" s="65"/>
      <c r="G203" s="4"/>
      <c r="H203" s="4"/>
      <c r="I203" s="4"/>
      <c r="J203" s="4"/>
      <c r="K203" s="26"/>
      <c r="L203" s="4"/>
    </row>
    <row r="204" spans="1:12" x14ac:dyDescent="0.3">
      <c r="A204" s="26"/>
      <c r="B204" s="4"/>
      <c r="C204" s="66"/>
      <c r="D204" s="66"/>
      <c r="E204" s="65"/>
      <c r="F204" s="65"/>
      <c r="G204" s="4"/>
      <c r="H204" s="4"/>
      <c r="I204" s="4"/>
      <c r="J204" s="4"/>
      <c r="K204" s="26"/>
      <c r="L204" s="4"/>
    </row>
    <row r="205" spans="1:12" x14ac:dyDescent="0.3">
      <c r="A205" s="26"/>
      <c r="B205" s="4"/>
      <c r="C205" s="83" t="s">
        <v>157</v>
      </c>
      <c r="D205" s="83"/>
      <c r="E205" s="83"/>
      <c r="F205" s="83"/>
      <c r="G205" s="83"/>
      <c r="H205" s="83"/>
      <c r="I205" s="83"/>
      <c r="J205" s="83"/>
      <c r="K205" s="26"/>
      <c r="L205" s="4"/>
    </row>
    <row r="206" spans="1:12" x14ac:dyDescent="0.3">
      <c r="A206" s="26"/>
      <c r="B206" s="4"/>
      <c r="C206" s="4"/>
      <c r="D206" s="4"/>
      <c r="E206" s="4"/>
      <c r="F206" s="4"/>
      <c r="G206" s="4"/>
      <c r="H206" s="4"/>
      <c r="I206" s="4"/>
      <c r="J206" s="4"/>
      <c r="K206" s="26"/>
      <c r="L206" s="4"/>
    </row>
    <row r="207" spans="1:12" x14ac:dyDescent="0.3">
      <c r="A207" s="26"/>
      <c r="B207" s="4"/>
      <c r="C207" s="84" t="s">
        <v>77</v>
      </c>
      <c r="D207" s="84"/>
      <c r="E207" s="84"/>
      <c r="G207" s="67">
        <f>$G$90</f>
        <v>16.3</v>
      </c>
      <c r="H207" s="68" t="s">
        <v>78</v>
      </c>
      <c r="I207" s="4"/>
      <c r="J207" s="4"/>
      <c r="K207" s="26"/>
      <c r="L207" s="4"/>
    </row>
    <row r="208" spans="1:12" x14ac:dyDescent="0.3">
      <c r="A208" s="26"/>
      <c r="B208" s="4"/>
      <c r="C208" s="74" t="s">
        <v>158</v>
      </c>
      <c r="D208" s="74"/>
      <c r="E208" s="74"/>
      <c r="F208" s="18"/>
      <c r="G208" s="4"/>
      <c r="H208" s="4"/>
      <c r="I208" s="4"/>
      <c r="J208" s="4"/>
      <c r="K208" s="26"/>
      <c r="L208" s="4"/>
    </row>
    <row r="209" spans="1:12" x14ac:dyDescent="0.3">
      <c r="A209" s="26"/>
      <c r="B209" s="4"/>
      <c r="C209" s="66"/>
      <c r="D209" s="66"/>
      <c r="E209" s="66"/>
      <c r="F209" s="18"/>
      <c r="G209" s="4"/>
      <c r="H209" s="4"/>
      <c r="I209" s="4"/>
      <c r="J209" s="4"/>
      <c r="K209" s="26"/>
      <c r="L209" s="4"/>
    </row>
    <row r="210" spans="1:12" x14ac:dyDescent="0.3">
      <c r="A210" s="26"/>
      <c r="B210" s="4"/>
      <c r="C210" s="18"/>
      <c r="D210" s="18"/>
      <c r="E210" s="69"/>
      <c r="F210" s="18"/>
      <c r="G210" s="4"/>
      <c r="H210" s="4"/>
      <c r="I210" s="4"/>
      <c r="J210" s="4"/>
      <c r="K210" s="26"/>
      <c r="L210" s="4"/>
    </row>
    <row r="211" spans="1:12" x14ac:dyDescent="0.3">
      <c r="A211" s="26"/>
      <c r="B211" s="4"/>
      <c r="C211" s="85" t="s">
        <v>176</v>
      </c>
      <c r="D211" s="85"/>
      <c r="E211" s="85"/>
      <c r="F211" s="85"/>
      <c r="G211" s="85"/>
      <c r="H211" s="85"/>
      <c r="I211" s="85"/>
      <c r="J211" s="85"/>
      <c r="K211" s="26"/>
      <c r="L211" s="4"/>
    </row>
    <row r="212" spans="1:12" x14ac:dyDescent="0.3">
      <c r="A212" s="18"/>
      <c r="B212" s="25"/>
      <c r="C212" s="85"/>
      <c r="D212" s="85"/>
      <c r="E212" s="85"/>
      <c r="F212" s="85"/>
      <c r="G212" s="85"/>
      <c r="H212" s="85"/>
      <c r="I212" s="85"/>
      <c r="J212" s="85"/>
      <c r="K212" s="26"/>
      <c r="L212" s="4"/>
    </row>
    <row r="213" spans="1:12" x14ac:dyDescent="0.3">
      <c r="A213" s="18"/>
      <c r="B213" s="25"/>
      <c r="C213" s="60"/>
      <c r="D213" s="60"/>
      <c r="E213" s="60"/>
      <c r="F213" s="60"/>
      <c r="G213" s="60"/>
      <c r="H213" s="60"/>
      <c r="I213" s="60"/>
      <c r="J213" s="60"/>
      <c r="K213" s="26"/>
      <c r="L213" s="4"/>
    </row>
    <row r="214" spans="1:12" x14ac:dyDescent="0.3">
      <c r="A214" s="18"/>
      <c r="B214" s="25"/>
      <c r="C214" s="78" t="s">
        <v>159</v>
      </c>
      <c r="D214" s="78"/>
      <c r="E214" s="78"/>
      <c r="G214" s="70"/>
      <c r="H214" s="4" t="s">
        <v>160</v>
      </c>
      <c r="I214" s="4"/>
      <c r="J214" s="4"/>
      <c r="K214" s="26"/>
      <c r="L214" s="4"/>
    </row>
    <row r="215" spans="1:12" x14ac:dyDescent="0.3">
      <c r="A215" s="18"/>
      <c r="B215" s="25"/>
      <c r="C215" s="74" t="s">
        <v>161</v>
      </c>
      <c r="D215" s="74"/>
      <c r="E215" s="74"/>
      <c r="F215" s="71"/>
      <c r="G215" s="4"/>
      <c r="H215" s="4"/>
      <c r="I215" s="4"/>
      <c r="J215" s="4"/>
      <c r="K215" s="26"/>
      <c r="L215" s="4"/>
    </row>
    <row r="216" spans="1:12" x14ac:dyDescent="0.3">
      <c r="A216" s="18"/>
      <c r="B216" s="25"/>
      <c r="C216" s="56"/>
      <c r="E216" s="56"/>
      <c r="F216" s="71"/>
      <c r="G216" s="4"/>
      <c r="H216" s="4"/>
      <c r="I216" s="4"/>
      <c r="J216" s="4"/>
      <c r="K216" s="26"/>
      <c r="L216" s="4"/>
    </row>
    <row r="217" spans="1:12" x14ac:dyDescent="0.3">
      <c r="A217" s="18"/>
      <c r="B217" s="25"/>
      <c r="C217" s="72"/>
      <c r="D217" s="56"/>
      <c r="E217" s="72"/>
      <c r="F217" s="71"/>
      <c r="G217" s="4"/>
      <c r="H217" s="4"/>
      <c r="I217" s="4"/>
      <c r="J217" s="4"/>
      <c r="K217" s="26"/>
      <c r="L217" s="4"/>
    </row>
    <row r="218" spans="1:12" x14ac:dyDescent="0.3">
      <c r="A218" s="18"/>
      <c r="B218" s="25"/>
      <c r="C218" s="79" t="s">
        <v>162</v>
      </c>
      <c r="D218" s="79"/>
      <c r="E218" s="79"/>
      <c r="F218" s="79"/>
      <c r="G218" s="79"/>
      <c r="H218" s="79"/>
      <c r="I218" s="79"/>
      <c r="J218" s="79"/>
      <c r="K218" s="26"/>
      <c r="L218" s="4"/>
    </row>
    <row r="219" spans="1:12" x14ac:dyDescent="0.3">
      <c r="A219" s="18"/>
      <c r="B219" s="25"/>
      <c r="C219" s="79"/>
      <c r="D219" s="79"/>
      <c r="E219" s="79"/>
      <c r="F219" s="79"/>
      <c r="G219" s="79"/>
      <c r="H219" s="79"/>
      <c r="I219" s="79"/>
      <c r="J219" s="79"/>
      <c r="K219" s="26"/>
      <c r="L219" s="4"/>
    </row>
    <row r="220" spans="1:12" x14ac:dyDescent="0.3">
      <c r="A220" s="18"/>
      <c r="B220" s="25"/>
      <c r="C220" s="18"/>
      <c r="D220" s="18"/>
      <c r="E220" s="4"/>
      <c r="F220" s="69"/>
      <c r="G220" s="18"/>
      <c r="H220" s="4"/>
      <c r="I220" s="4"/>
      <c r="J220" s="4"/>
      <c r="K220" s="26"/>
      <c r="L220" s="4"/>
    </row>
    <row r="221" spans="1:12" ht="14.4" customHeight="1" x14ac:dyDescent="0.3">
      <c r="A221" s="18"/>
      <c r="B221" s="25"/>
      <c r="C221" s="80" t="s">
        <v>159</v>
      </c>
      <c r="D221" s="80"/>
      <c r="E221" s="80"/>
      <c r="G221" s="81" t="str">
        <f>IF(G214&gt;=5, "Acceptable", "Unacceptable")</f>
        <v>Unacceptable</v>
      </c>
      <c r="H221" s="81"/>
      <c r="I221" s="4"/>
      <c r="J221" s="4"/>
      <c r="K221" s="26"/>
      <c r="L221" s="4"/>
    </row>
    <row r="222" spans="1:12" x14ac:dyDescent="0.3">
      <c r="A222" s="18"/>
      <c r="B222" s="25"/>
      <c r="C222" s="74" t="s">
        <v>163</v>
      </c>
      <c r="D222" s="74"/>
      <c r="E222" s="74"/>
      <c r="F222" s="68"/>
      <c r="G222" s="4"/>
      <c r="H222" s="4"/>
      <c r="I222" s="4"/>
      <c r="J222" s="4"/>
      <c r="K222" s="26"/>
      <c r="L222" s="4"/>
    </row>
    <row r="223" spans="1:12" x14ac:dyDescent="0.3">
      <c r="A223" s="18"/>
      <c r="B223" s="25"/>
      <c r="C223" s="66"/>
      <c r="D223" s="66"/>
      <c r="E223" s="68"/>
      <c r="F223" s="68"/>
      <c r="G223" s="4"/>
      <c r="H223" s="4"/>
      <c r="I223" s="4"/>
      <c r="J223" s="4"/>
      <c r="K223" s="26"/>
      <c r="L223" s="4"/>
    </row>
    <row r="224" spans="1:12" x14ac:dyDescent="0.3">
      <c r="A224" s="4"/>
      <c r="B224" s="25"/>
      <c r="C224" s="18"/>
      <c r="D224" s="18"/>
      <c r="E224" s="18"/>
      <c r="F224" s="18"/>
      <c r="G224" s="18"/>
      <c r="H224" s="18"/>
      <c r="I224" s="18"/>
      <c r="J224" s="18"/>
      <c r="K224" s="26"/>
      <c r="L224" s="4"/>
    </row>
    <row r="225" spans="1:12" ht="18.600000000000001" thickBot="1" x14ac:dyDescent="0.35">
      <c r="A225" s="4"/>
      <c r="B225" s="25"/>
      <c r="C225" s="86" t="s">
        <v>100</v>
      </c>
      <c r="D225" s="86"/>
      <c r="E225" s="86"/>
      <c r="F225" s="86"/>
      <c r="G225" s="86"/>
      <c r="H225" s="86"/>
      <c r="I225" s="86"/>
      <c r="J225" s="86"/>
      <c r="K225" s="26"/>
      <c r="L225" s="4"/>
    </row>
    <row r="226" spans="1:12" x14ac:dyDescent="0.3">
      <c r="A226" s="4"/>
      <c r="B226" s="25"/>
      <c r="C226" s="18"/>
      <c r="D226" s="18"/>
      <c r="E226" s="18"/>
      <c r="F226" s="18"/>
      <c r="G226" s="18"/>
      <c r="H226" s="18"/>
      <c r="I226" s="18"/>
      <c r="J226" s="18"/>
      <c r="K226" s="26"/>
      <c r="L226" s="4"/>
    </row>
    <row r="227" spans="1:12" x14ac:dyDescent="0.3">
      <c r="A227" s="4"/>
      <c r="B227" s="25"/>
      <c r="C227" s="18"/>
      <c r="D227" s="40"/>
      <c r="E227" s="55">
        <v>0.97</v>
      </c>
      <c r="F227" s="18"/>
      <c r="G227" s="18"/>
      <c r="H227" s="18">
        <v>24</v>
      </c>
      <c r="I227" s="18" t="s">
        <v>65</v>
      </c>
      <c r="J227" s="18"/>
      <c r="K227" s="26"/>
      <c r="L227" s="4"/>
    </row>
    <row r="228" spans="1:12" x14ac:dyDescent="0.3">
      <c r="A228" s="4"/>
      <c r="B228" s="25"/>
      <c r="C228" s="40"/>
      <c r="D228" s="56" t="s">
        <v>107</v>
      </c>
      <c r="E228" s="18"/>
      <c r="F228" s="18"/>
      <c r="G228" s="18"/>
      <c r="H228" s="57" t="s">
        <v>113</v>
      </c>
      <c r="I228" s="18"/>
      <c r="J228" s="18"/>
      <c r="K228" s="26"/>
      <c r="L228" s="4"/>
    </row>
    <row r="229" spans="1:12" x14ac:dyDescent="0.3">
      <c r="A229" s="4"/>
      <c r="B229" s="25"/>
      <c r="C229" s="18"/>
      <c r="D229" s="56"/>
      <c r="E229" s="18"/>
      <c r="F229" s="18"/>
      <c r="G229" s="18"/>
      <c r="H229" s="57"/>
      <c r="I229" s="18"/>
      <c r="J229" s="18"/>
      <c r="K229" s="26"/>
      <c r="L229" s="4"/>
    </row>
    <row r="230" spans="1:12" x14ac:dyDescent="0.3">
      <c r="A230" s="4"/>
      <c r="B230" s="25"/>
      <c r="C230" s="40"/>
      <c r="D230" s="56"/>
      <c r="E230" s="18"/>
      <c r="F230" s="18"/>
      <c r="G230" s="18"/>
      <c r="H230" s="57"/>
      <c r="I230" s="18"/>
      <c r="J230" s="106">
        <v>42826</v>
      </c>
      <c r="K230" s="107"/>
      <c r="L230" s="4"/>
    </row>
    <row r="231" spans="1:12" ht="15" thickBot="1" x14ac:dyDescent="0.35">
      <c r="A231" s="4"/>
      <c r="B231" s="58"/>
      <c r="C231" s="17"/>
      <c r="D231" s="17"/>
      <c r="E231" s="17"/>
      <c r="F231" s="17"/>
      <c r="G231" s="17"/>
      <c r="H231" s="17"/>
      <c r="I231" s="17"/>
      <c r="J231" s="104"/>
      <c r="K231" s="105"/>
      <c r="L231" s="4"/>
    </row>
    <row r="232" spans="1:12" x14ac:dyDescent="0.3">
      <c r="A232" s="4"/>
      <c r="B232" s="4"/>
      <c r="C232" s="4"/>
      <c r="D232" s="4"/>
      <c r="E232" s="4"/>
      <c r="F232" s="4"/>
      <c r="G232" s="4"/>
      <c r="H232" s="4"/>
      <c r="I232" s="4"/>
      <c r="J232" s="4"/>
      <c r="K232" s="4"/>
      <c r="L232" s="4"/>
    </row>
    <row r="233" spans="1:12" x14ac:dyDescent="0.3">
      <c r="A233" s="4"/>
      <c r="B233" s="4"/>
      <c r="C233" s="4"/>
      <c r="D233" s="4"/>
      <c r="E233" s="4"/>
      <c r="F233" s="4"/>
      <c r="G233" s="4"/>
      <c r="H233" s="4"/>
      <c r="I233" s="4"/>
      <c r="J233" s="4"/>
      <c r="K233" s="4"/>
      <c r="L233" s="4"/>
    </row>
    <row r="234" spans="1:12" x14ac:dyDescent="0.3">
      <c r="A234" s="4"/>
      <c r="B234" s="73" t="s">
        <v>175</v>
      </c>
      <c r="C234" s="73"/>
      <c r="D234" s="73"/>
      <c r="E234" s="73"/>
      <c r="F234" s="73"/>
      <c r="G234" s="73"/>
      <c r="H234" s="73"/>
      <c r="I234" s="73"/>
      <c r="J234" s="73"/>
      <c r="K234" s="73"/>
      <c r="L234" s="4"/>
    </row>
    <row r="235" spans="1:12" x14ac:dyDescent="0.3">
      <c r="A235" s="4"/>
      <c r="B235" s="4"/>
      <c r="C235" s="4"/>
      <c r="D235" s="4"/>
      <c r="E235" s="4"/>
      <c r="F235" s="4"/>
      <c r="G235" s="4"/>
      <c r="H235" s="4"/>
      <c r="I235" s="4"/>
      <c r="J235" s="4"/>
      <c r="K235" s="4"/>
      <c r="L235" s="4"/>
    </row>
    <row r="236" spans="1:12" x14ac:dyDescent="0.3">
      <c r="C236" s="5"/>
      <c r="D236" s="5"/>
      <c r="E236" s="5"/>
      <c r="F236" s="5"/>
      <c r="G236" s="5"/>
      <c r="H236" s="5"/>
      <c r="I236" s="5"/>
      <c r="J236" s="5"/>
    </row>
    <row r="237" spans="1:12" x14ac:dyDescent="0.3">
      <c r="C237" s="5"/>
      <c r="D237" s="5"/>
      <c r="E237" s="5"/>
      <c r="F237" s="5"/>
      <c r="G237" s="5"/>
      <c r="H237" s="5"/>
      <c r="I237" s="5"/>
      <c r="J237" s="5"/>
    </row>
  </sheetData>
  <sheetProtection sheet="1" objects="1" scenarios="1"/>
  <mergeCells count="87">
    <mergeCell ref="J231:K231"/>
    <mergeCell ref="J230:K230"/>
    <mergeCell ref="C39:D39"/>
    <mergeCell ref="C20:G20"/>
    <mergeCell ref="C57:J57"/>
    <mergeCell ref="C70:J71"/>
    <mergeCell ref="C61:J66"/>
    <mergeCell ref="F47:G47"/>
    <mergeCell ref="C55:J55"/>
    <mergeCell ref="C68:D68"/>
    <mergeCell ref="C225:J225"/>
    <mergeCell ref="C81:E81"/>
    <mergeCell ref="C76:J76"/>
    <mergeCell ref="C110:J110"/>
    <mergeCell ref="C100:E100"/>
    <mergeCell ref="G100:I100"/>
    <mergeCell ref="I3:J3"/>
    <mergeCell ref="F52:G52"/>
    <mergeCell ref="C4:F4"/>
    <mergeCell ref="C27:J28"/>
    <mergeCell ref="H42:I42"/>
    <mergeCell ref="H43:I43"/>
    <mergeCell ref="H44:I44"/>
    <mergeCell ref="H45:I45"/>
    <mergeCell ref="H46:I46"/>
    <mergeCell ref="H47:I47"/>
    <mergeCell ref="H52:I52"/>
    <mergeCell ref="F42:G42"/>
    <mergeCell ref="C13:J14"/>
    <mergeCell ref="C16:G16"/>
    <mergeCell ref="C17:G17"/>
    <mergeCell ref="C18:G18"/>
    <mergeCell ref="C168:J170"/>
    <mergeCell ref="C146:J146"/>
    <mergeCell ref="C152:J152"/>
    <mergeCell ref="C158:J158"/>
    <mergeCell ref="C171:J172"/>
    <mergeCell ref="C166:J166"/>
    <mergeCell ref="C139:J140"/>
    <mergeCell ref="C88:J88"/>
    <mergeCell ref="C78:J79"/>
    <mergeCell ref="C22:G22"/>
    <mergeCell ref="F73:G73"/>
    <mergeCell ref="C73:D73"/>
    <mergeCell ref="C59:D59"/>
    <mergeCell ref="C25:J25"/>
    <mergeCell ref="F44:G44"/>
    <mergeCell ref="F45:G45"/>
    <mergeCell ref="F46:G46"/>
    <mergeCell ref="C112:J118"/>
    <mergeCell ref="C103:J104"/>
    <mergeCell ref="C93:J98"/>
    <mergeCell ref="F43:G43"/>
    <mergeCell ref="C85:E85"/>
    <mergeCell ref="C19:G19"/>
    <mergeCell ref="C90:E90"/>
    <mergeCell ref="C6:J6"/>
    <mergeCell ref="C11:J11"/>
    <mergeCell ref="C21:G21"/>
    <mergeCell ref="C83:E83"/>
    <mergeCell ref="G84:H84"/>
    <mergeCell ref="C182:J182"/>
    <mergeCell ref="C184:J187"/>
    <mergeCell ref="C199:J200"/>
    <mergeCell ref="C202:E202"/>
    <mergeCell ref="G202:H202"/>
    <mergeCell ref="C203:D203"/>
    <mergeCell ref="C205:J205"/>
    <mergeCell ref="C207:E207"/>
    <mergeCell ref="C208:E208"/>
    <mergeCell ref="C211:J212"/>
    <mergeCell ref="B234:K234"/>
    <mergeCell ref="C222:E222"/>
    <mergeCell ref="E39:I39"/>
    <mergeCell ref="F48:G48"/>
    <mergeCell ref="H48:I48"/>
    <mergeCell ref="F49:G49"/>
    <mergeCell ref="H49:I49"/>
    <mergeCell ref="F50:G50"/>
    <mergeCell ref="H50:I50"/>
    <mergeCell ref="F51:G51"/>
    <mergeCell ref="H51:I51"/>
    <mergeCell ref="C214:E214"/>
    <mergeCell ref="C215:E215"/>
    <mergeCell ref="C218:J219"/>
    <mergeCell ref="C221:E221"/>
    <mergeCell ref="G221:H221"/>
  </mergeCells>
  <conditionalFormatting sqref="G221:H221">
    <cfRule type="containsText" dxfId="2" priority="3" operator="containsText" text="Unacceptable">
      <formula>NOT(ISERROR(SEARCH("Unacceptable",G221)))</formula>
    </cfRule>
  </conditionalFormatting>
  <conditionalFormatting sqref="G83">
    <cfRule type="cellIs" dxfId="1" priority="2" operator="greaterThan">
      <formula>38</formula>
    </cfRule>
    <cfRule type="cellIs" dxfId="0" priority="1" operator="lessThan">
      <formula>12</formula>
    </cfRule>
  </conditionalFormatting>
  <dataValidations count="5">
    <dataValidation type="list" allowBlank="1" showInputMessage="1" showErrorMessage="1" promptTitle="PWM Switching Frequency" prompt="Select the switching frequency from the list." sqref="F59">
      <formula1>dd_oscillator</formula1>
    </dataValidation>
    <dataValidation type="list" allowBlank="1" showInputMessage="1" showErrorMessage="1" sqref="F68">
      <formula1>dd_masterslave</formula1>
    </dataValidation>
    <dataValidation type="list" allowBlank="1" showInputMessage="1" showErrorMessage="1" sqref="G100">
      <formula1>dd_ocmodes</formula1>
    </dataValidation>
    <dataValidation type="list" allowBlank="1" showInputMessage="1" showErrorMessage="1" sqref="G90">
      <formula1>dd_currentlimits</formula1>
    </dataValidation>
    <dataValidation type="list" allowBlank="1" showInputMessage="1" showErrorMessage="1" sqref="E39">
      <formula1>dd_outputconfig</formula1>
    </dataValidation>
  </dataValidations>
  <hyperlinks>
    <hyperlink ref="C16:G16" location="toc_outputconfig" display="toc_outputconfig"/>
    <hyperlink ref="C17:G17" location="toc_switchingfrequency" display="toc_switchingfrequency"/>
    <hyperlink ref="C18:G18" location="toc_oc" display="toc_oc"/>
    <hyperlink ref="C19:G19" location="toc_bulk" display="toc_bulk"/>
    <hyperlink ref="C20:G20" location="toc_inputcap" display="toc_inputcap"/>
    <hyperlink ref="C22:G22" location="toc_contants" display="toc_contants"/>
    <hyperlink ref="C21:G21" location="toc_inductor" display="toc_inductor"/>
  </hyperlinks>
  <pageMargins left="0.7" right="0.7" top="0.75" bottom="0.75" header="0.3" footer="0.3"/>
  <pageSetup scale="76" fitToHeight="0" orientation="portrait" r:id="rId1"/>
  <rowBreaks count="3" manualBreakCount="3">
    <brk id="53" max="16383" man="1"/>
    <brk id="108" max="16383" man="1"/>
    <brk id="164" max="16383" man="1"/>
  </rowBreaks>
  <colBreaks count="2" manualBreakCount="2">
    <brk id="1" max="1048575" man="1"/>
    <brk id="2" max="1048575" man="1"/>
  </colBreaks>
  <drawing r:id="rId2"/>
  <legacyDrawing r:id="rId3"/>
  <oleObjects>
    <mc:AlternateContent xmlns:mc="http://schemas.openxmlformats.org/markup-compatibility/2006">
      <mc:Choice Requires="x14">
        <oleObject progId="Visio.Drawing.11" shapeId="3087" r:id="rId4">
          <objectPr defaultSize="0" autoPict="0" r:id="rId5">
            <anchor moveWithCells="1" sizeWithCells="1">
              <from>
                <xdr:col>3</xdr:col>
                <xdr:colOff>274320</xdr:colOff>
                <xdr:row>126</xdr:row>
                <xdr:rowOff>99060</xdr:rowOff>
              </from>
              <to>
                <xdr:col>8</xdr:col>
                <xdr:colOff>449580</xdr:colOff>
                <xdr:row>136</xdr:row>
                <xdr:rowOff>137160</xdr:rowOff>
              </to>
            </anchor>
          </objectPr>
        </oleObject>
      </mc:Choice>
      <mc:Fallback>
        <oleObject progId="Visio.Drawing.11" shapeId="3087" r:id="rId4"/>
      </mc:Fallback>
    </mc:AlternateContent>
    <mc:AlternateContent xmlns:mc="http://schemas.openxmlformats.org/markup-compatibility/2006">
      <mc:Choice Requires="x14">
        <oleObject progId="Visio.Drawing.11" shapeId="3099" r:id="rId6">
          <objectPr defaultSize="0" autoPict="0" r:id="rId7">
            <anchor moveWithCells="1">
              <from>
                <xdr:col>7</xdr:col>
                <xdr:colOff>365760</xdr:colOff>
                <xdr:row>173</xdr:row>
                <xdr:rowOff>99060</xdr:rowOff>
              </from>
              <to>
                <xdr:col>9</xdr:col>
                <xdr:colOff>670560</xdr:colOff>
                <xdr:row>178</xdr:row>
                <xdr:rowOff>152400</xdr:rowOff>
              </to>
            </anchor>
          </objectPr>
        </oleObject>
      </mc:Choice>
      <mc:Fallback>
        <oleObject progId="Visio.Drawing.11" shapeId="3099" r:id="rId6"/>
      </mc:Fallback>
    </mc:AlternateContent>
    <mc:AlternateContent xmlns:mc="http://schemas.openxmlformats.org/markup-compatibility/2006">
      <mc:Choice Requires="x14">
        <oleObject progId="Visio" shapeId="3110" r:id="rId8">
          <objectPr defaultSize="0" autoPict="0" r:id="rId9">
            <anchor moveWithCells="1">
              <from>
                <xdr:col>3</xdr:col>
                <xdr:colOff>411480</xdr:colOff>
                <xdr:row>119</xdr:row>
                <xdr:rowOff>7620</xdr:rowOff>
              </from>
              <to>
                <xdr:col>7</xdr:col>
                <xdr:colOff>594360</xdr:colOff>
                <xdr:row>124</xdr:row>
                <xdr:rowOff>60960</xdr:rowOff>
              </to>
            </anchor>
          </objectPr>
        </oleObject>
      </mc:Choice>
      <mc:Fallback>
        <oleObject progId="Visio" shapeId="3110" r:id="rId8"/>
      </mc:Fallback>
    </mc:AlternateContent>
    <mc:AlternateContent xmlns:mc="http://schemas.openxmlformats.org/markup-compatibility/2006">
      <mc:Choice Requires="x14">
        <oleObject progId="Visio" shapeId="3122" r:id="rId10">
          <objectPr defaultSize="0" autoPict="0" r:id="rId11">
            <anchor moveWithCells="1">
              <from>
                <xdr:col>4</xdr:col>
                <xdr:colOff>30480</xdr:colOff>
                <xdr:row>28</xdr:row>
                <xdr:rowOff>22860</xdr:rowOff>
              </from>
              <to>
                <xdr:col>6</xdr:col>
                <xdr:colOff>7620</xdr:colOff>
                <xdr:row>34</xdr:row>
                <xdr:rowOff>121920</xdr:rowOff>
              </to>
            </anchor>
          </objectPr>
        </oleObject>
      </mc:Choice>
      <mc:Fallback>
        <oleObject progId="Visio" shapeId="3122" r:id="rId10"/>
      </mc:Fallback>
    </mc:AlternateContent>
    <mc:AlternateContent xmlns:mc="http://schemas.openxmlformats.org/markup-compatibility/2006">
      <mc:Choice Requires="x14">
        <oleObject progId="Visio" shapeId="3123" r:id="rId12">
          <objectPr defaultSize="0" autoPict="0" r:id="rId13">
            <anchor moveWithCells="1">
              <from>
                <xdr:col>7</xdr:col>
                <xdr:colOff>685800</xdr:colOff>
                <xdr:row>28</xdr:row>
                <xdr:rowOff>7620</xdr:rowOff>
              </from>
              <to>
                <xdr:col>9</xdr:col>
                <xdr:colOff>624840</xdr:colOff>
                <xdr:row>34</xdr:row>
                <xdr:rowOff>99060</xdr:rowOff>
              </to>
            </anchor>
          </objectPr>
        </oleObject>
      </mc:Choice>
      <mc:Fallback>
        <oleObject progId="Visio" shapeId="3123" r:id="rId12"/>
      </mc:Fallback>
    </mc:AlternateContent>
    <mc:AlternateContent xmlns:mc="http://schemas.openxmlformats.org/markup-compatibility/2006">
      <mc:Choice Requires="x14">
        <oleObject progId="Visio" shapeId="3124" r:id="rId14">
          <objectPr defaultSize="0" autoPict="0" r:id="rId15">
            <anchor moveWithCells="1">
              <from>
                <xdr:col>2</xdr:col>
                <xdr:colOff>60960</xdr:colOff>
                <xdr:row>28</xdr:row>
                <xdr:rowOff>38100</xdr:rowOff>
              </from>
              <to>
                <xdr:col>3</xdr:col>
                <xdr:colOff>365760</xdr:colOff>
                <xdr:row>34</xdr:row>
                <xdr:rowOff>60960</xdr:rowOff>
              </to>
            </anchor>
          </objectPr>
        </oleObject>
      </mc:Choice>
      <mc:Fallback>
        <oleObject progId="Visio" shapeId="3124" r:id="rId14"/>
      </mc:Fallback>
    </mc:AlternateContent>
    <mc:AlternateContent xmlns:mc="http://schemas.openxmlformats.org/markup-compatibility/2006">
      <mc:Choice Requires="x14">
        <oleObject progId="Visio.Drawing.11" shapeId="3125" r:id="rId16">
          <objectPr defaultSize="0" autoPict="0" r:id="rId17">
            <anchor moveWithCells="1">
              <from>
                <xdr:col>6</xdr:col>
                <xdr:colOff>68580</xdr:colOff>
                <xdr:row>28</xdr:row>
                <xdr:rowOff>91440</xdr:rowOff>
              </from>
              <to>
                <xdr:col>7</xdr:col>
                <xdr:colOff>563880</xdr:colOff>
                <xdr:row>34</xdr:row>
                <xdr:rowOff>15240</xdr:rowOff>
              </to>
            </anchor>
          </objectPr>
        </oleObject>
      </mc:Choice>
      <mc:Fallback>
        <oleObject progId="Visio.Drawing.11" shapeId="3125" r:id="rId16"/>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6"/>
  <sheetViews>
    <sheetView zoomScale="80" zoomScaleNormal="80" workbookViewId="0"/>
  </sheetViews>
  <sheetFormatPr defaultRowHeight="14.4" x14ac:dyDescent="0.3"/>
  <cols>
    <col min="1" max="1" width="6.88671875" style="2" customWidth="1"/>
    <col min="2" max="2" width="14" customWidth="1"/>
    <col min="4" max="4" width="13.109375" hidden="1" customWidth="1"/>
    <col min="5" max="5" width="9.33203125" style="2" hidden="1" customWidth="1"/>
    <col min="6" max="7" width="7.88671875" style="10" bestFit="1" customWidth="1"/>
    <col min="8" max="8" width="16.21875" style="10" bestFit="1" customWidth="1"/>
    <col min="9" max="9" width="10.33203125" style="10" bestFit="1" customWidth="1"/>
    <col min="10" max="10" width="7.5546875" style="11" bestFit="1" customWidth="1"/>
    <col min="11" max="11" width="78.109375" bestFit="1" customWidth="1"/>
  </cols>
  <sheetData>
    <row r="1" spans="1:11" ht="37.5" customHeight="1" x14ac:dyDescent="0.3">
      <c r="A1" s="6" t="s">
        <v>1</v>
      </c>
      <c r="B1" s="7" t="s">
        <v>0</v>
      </c>
      <c r="C1" s="6" t="s">
        <v>33</v>
      </c>
      <c r="D1" s="6" t="s">
        <v>51</v>
      </c>
      <c r="E1" s="8" t="s">
        <v>56</v>
      </c>
      <c r="F1" s="6" t="s">
        <v>40</v>
      </c>
      <c r="G1" s="6" t="s">
        <v>41</v>
      </c>
      <c r="H1" s="8" t="s">
        <v>166</v>
      </c>
      <c r="I1" s="8" t="s">
        <v>167</v>
      </c>
      <c r="J1" s="8" t="s">
        <v>84</v>
      </c>
      <c r="K1" s="6" t="s">
        <v>69</v>
      </c>
    </row>
    <row r="2" spans="1:11" x14ac:dyDescent="0.3">
      <c r="A2" s="2">
        <v>1</v>
      </c>
      <c r="B2" t="s">
        <v>2</v>
      </c>
      <c r="C2" t="s">
        <v>37</v>
      </c>
      <c r="D2" t="s">
        <v>50</v>
      </c>
      <c r="E2" s="2">
        <v>12</v>
      </c>
      <c r="K2" t="s">
        <v>102</v>
      </c>
    </row>
    <row r="3" spans="1:11" x14ac:dyDescent="0.3">
      <c r="A3" s="2">
        <v>2</v>
      </c>
      <c r="B3" t="s">
        <v>3</v>
      </c>
      <c r="C3" t="s">
        <v>37</v>
      </c>
      <c r="D3" t="s">
        <v>50</v>
      </c>
      <c r="E3" s="2">
        <v>12</v>
      </c>
      <c r="K3" t="s">
        <v>132</v>
      </c>
    </row>
    <row r="4" spans="1:11" x14ac:dyDescent="0.3">
      <c r="A4" s="2">
        <v>3</v>
      </c>
      <c r="B4" s="5" t="s">
        <v>4</v>
      </c>
      <c r="C4" t="s">
        <v>34</v>
      </c>
      <c r="F4" s="10" t="s">
        <v>55</v>
      </c>
      <c r="G4" s="10" t="s">
        <v>13</v>
      </c>
      <c r="H4" s="10" t="s">
        <v>13</v>
      </c>
      <c r="I4" s="10" t="s">
        <v>13</v>
      </c>
      <c r="K4" t="s">
        <v>94</v>
      </c>
    </row>
    <row r="5" spans="1:11" x14ac:dyDescent="0.3">
      <c r="A5" s="2">
        <v>4</v>
      </c>
      <c r="B5" s="5" t="s">
        <v>5</v>
      </c>
      <c r="C5" t="s">
        <v>34</v>
      </c>
      <c r="F5" s="10" t="s">
        <v>55</v>
      </c>
      <c r="G5" s="10" t="s">
        <v>13</v>
      </c>
      <c r="H5" s="10" t="s">
        <v>55</v>
      </c>
      <c r="I5" s="10" t="s">
        <v>55</v>
      </c>
      <c r="K5" t="s">
        <v>94</v>
      </c>
    </row>
    <row r="6" spans="1:11" x14ac:dyDescent="0.3">
      <c r="A6" s="2">
        <v>5</v>
      </c>
      <c r="B6" t="s">
        <v>6</v>
      </c>
      <c r="C6" t="s">
        <v>34</v>
      </c>
      <c r="F6" s="10" t="s">
        <v>42</v>
      </c>
      <c r="G6" s="10" t="s">
        <v>86</v>
      </c>
      <c r="H6" s="10" t="s">
        <v>86</v>
      </c>
      <c r="I6" s="10" t="s">
        <v>86</v>
      </c>
      <c r="J6" s="11" t="s">
        <v>148</v>
      </c>
      <c r="K6" s="3" t="str">
        <f>CONCATENATE("AC Coupling Cap = ",C_input," uF")</f>
        <v>AC Coupling Cap = 10 uF</v>
      </c>
    </row>
    <row r="7" spans="1:11" x14ac:dyDescent="0.3">
      <c r="A7" s="2">
        <v>6</v>
      </c>
      <c r="B7" t="s">
        <v>7</v>
      </c>
      <c r="C7" t="s">
        <v>34</v>
      </c>
      <c r="F7" s="10" t="s">
        <v>43</v>
      </c>
      <c r="G7" s="10" t="s">
        <v>87</v>
      </c>
      <c r="H7" s="10" t="s">
        <v>87</v>
      </c>
      <c r="I7" s="10" t="s">
        <v>87</v>
      </c>
      <c r="J7" s="11" t="s">
        <v>148</v>
      </c>
      <c r="K7" s="3" t="str">
        <f>CONCATENATE("AC Coupling Cap = ",C_input," uF")</f>
        <v>AC Coupling Cap = 10 uF</v>
      </c>
    </row>
    <row r="8" spans="1:11" x14ac:dyDescent="0.3">
      <c r="A8" s="2">
        <v>7</v>
      </c>
      <c r="B8" s="5" t="s">
        <v>8</v>
      </c>
      <c r="C8" t="s">
        <v>36</v>
      </c>
      <c r="K8" s="3" t="str">
        <f>CONCATENATE('TPA3251 Setup Guide'!G106," kΩ to GND (",'TPA3251 Setup Guide'!G90, "A Current Limit)")</f>
        <v>22 kΩ to GND (16.3A Current Limit)</v>
      </c>
    </row>
    <row r="9" spans="1:11" x14ac:dyDescent="0.3">
      <c r="A9" s="2">
        <v>8</v>
      </c>
      <c r="B9" s="5" t="s">
        <v>9</v>
      </c>
      <c r="C9" t="s">
        <v>35</v>
      </c>
      <c r="K9" s="3" t="str">
        <f>CONCATENATE('TPA3251 Setup Guide'!F73, IF('TPA3251 Setup Guide'!F68="Master", CONCATENATE(" (", f_switching, "kHz switching frequency)"),""))</f>
        <v>10 kΩ to GND (600kHz switching frequency)</v>
      </c>
    </row>
    <row r="10" spans="1:11" x14ac:dyDescent="0.3">
      <c r="A10" s="2">
        <v>9</v>
      </c>
      <c r="B10" s="5" t="s">
        <v>10</v>
      </c>
      <c r="C10" t="s">
        <v>36</v>
      </c>
      <c r="J10" s="11" t="s">
        <v>46</v>
      </c>
      <c r="K10" s="3" t="str">
        <f>IF('TPA3251 Setup Guide'!$F$68="Master", "Do not connect. Leave floating.", "Connect to OSC_IOM/OSC_IOP of master and slave")</f>
        <v>Do not connect. Leave floating.</v>
      </c>
    </row>
    <row r="11" spans="1:11" x14ac:dyDescent="0.3">
      <c r="A11" s="2">
        <v>10</v>
      </c>
      <c r="B11" s="5" t="s">
        <v>11</v>
      </c>
      <c r="C11" t="s">
        <v>35</v>
      </c>
      <c r="J11" s="11" t="s">
        <v>46</v>
      </c>
      <c r="K11" s="3" t="str">
        <f>IF('TPA3251 Setup Guide'!$F$68="Master", "Do not connect. Leave floating.", "Connect to OSC_IOM/OSC_IOP of master and slave")</f>
        <v>Do not connect. Leave floating.</v>
      </c>
    </row>
    <row r="12" spans="1:11" x14ac:dyDescent="0.3">
      <c r="A12" s="2">
        <v>11</v>
      </c>
      <c r="B12" t="s">
        <v>12</v>
      </c>
      <c r="C12" t="s">
        <v>37</v>
      </c>
      <c r="D12" t="s">
        <v>49</v>
      </c>
      <c r="E12" s="2">
        <v>3.3</v>
      </c>
      <c r="K12" s="9" t="s">
        <v>91</v>
      </c>
    </row>
    <row r="13" spans="1:11" x14ac:dyDescent="0.3">
      <c r="A13" s="2">
        <v>12</v>
      </c>
      <c r="B13" t="s">
        <v>13</v>
      </c>
      <c r="C13" t="s">
        <v>37</v>
      </c>
      <c r="D13" t="s">
        <v>50</v>
      </c>
      <c r="E13" s="2" t="s">
        <v>13</v>
      </c>
    </row>
    <row r="14" spans="1:11" x14ac:dyDescent="0.3">
      <c r="A14" s="2">
        <v>13</v>
      </c>
      <c r="B14" t="s">
        <v>13</v>
      </c>
      <c r="C14" t="s">
        <v>37</v>
      </c>
      <c r="D14" t="s">
        <v>50</v>
      </c>
      <c r="E14" s="2" t="s">
        <v>13</v>
      </c>
    </row>
    <row r="15" spans="1:11" x14ac:dyDescent="0.3">
      <c r="A15" s="2">
        <v>14</v>
      </c>
      <c r="B15" t="s">
        <v>14</v>
      </c>
      <c r="C15" t="s">
        <v>37</v>
      </c>
      <c r="D15" t="s">
        <v>49</v>
      </c>
      <c r="E15" s="2">
        <v>7.8</v>
      </c>
      <c r="K15" s="9" t="s">
        <v>91</v>
      </c>
    </row>
    <row r="16" spans="1:11" x14ac:dyDescent="0.3">
      <c r="A16" s="2">
        <v>15</v>
      </c>
      <c r="B16" s="5" t="s">
        <v>15</v>
      </c>
      <c r="C16" t="s">
        <v>35</v>
      </c>
      <c r="F16" s="10" t="s">
        <v>54</v>
      </c>
      <c r="G16" s="10" t="s">
        <v>53</v>
      </c>
      <c r="H16" s="10" t="s">
        <v>53</v>
      </c>
      <c r="I16" s="10" t="s">
        <v>53</v>
      </c>
      <c r="K16" t="s">
        <v>144</v>
      </c>
    </row>
    <row r="17" spans="1:11" x14ac:dyDescent="0.3">
      <c r="A17" s="2">
        <v>16</v>
      </c>
      <c r="B17" t="s">
        <v>16</v>
      </c>
      <c r="C17" t="s">
        <v>34</v>
      </c>
      <c r="F17" s="10" t="s">
        <v>44</v>
      </c>
      <c r="G17" s="10" t="s">
        <v>88</v>
      </c>
      <c r="H17" s="10" t="s">
        <v>13</v>
      </c>
      <c r="I17" s="10" t="s">
        <v>13</v>
      </c>
      <c r="J17" s="11" t="s">
        <v>13</v>
      </c>
      <c r="K17" s="3" t="str">
        <f>CONCATENATE("AC Coupling Cap = ",C_input," uF")</f>
        <v>AC Coupling Cap = 10 uF</v>
      </c>
    </row>
    <row r="18" spans="1:11" x14ac:dyDescent="0.3">
      <c r="A18" s="2">
        <v>17</v>
      </c>
      <c r="B18" t="s">
        <v>17</v>
      </c>
      <c r="C18" t="s">
        <v>34</v>
      </c>
      <c r="F18" s="10" t="s">
        <v>45</v>
      </c>
      <c r="G18" s="10" t="s">
        <v>89</v>
      </c>
      <c r="H18" s="10" t="s">
        <v>13</v>
      </c>
      <c r="I18" s="10" t="s">
        <v>13</v>
      </c>
      <c r="J18" s="11" t="s">
        <v>13</v>
      </c>
      <c r="K18" s="3" t="str">
        <f>CONCATENATE("AC Coupling Cap = ",C_input," uF")</f>
        <v>AC Coupling Cap = 10 uF</v>
      </c>
    </row>
    <row r="19" spans="1:11" x14ac:dyDescent="0.3">
      <c r="A19" s="2">
        <v>18</v>
      </c>
      <c r="B19" t="s">
        <v>18</v>
      </c>
      <c r="C19" t="s">
        <v>34</v>
      </c>
      <c r="K19" t="s">
        <v>147</v>
      </c>
    </row>
    <row r="20" spans="1:11" x14ac:dyDescent="0.3">
      <c r="A20" s="2">
        <v>19</v>
      </c>
      <c r="B20" t="s">
        <v>19</v>
      </c>
      <c r="C20" t="s">
        <v>35</v>
      </c>
      <c r="J20" s="11" t="s">
        <v>46</v>
      </c>
      <c r="K20" t="s">
        <v>145</v>
      </c>
    </row>
    <row r="21" spans="1:11" x14ac:dyDescent="0.3">
      <c r="A21" s="2">
        <v>20</v>
      </c>
      <c r="B21" t="s">
        <v>20</v>
      </c>
      <c r="C21" t="s">
        <v>37</v>
      </c>
      <c r="D21" t="s">
        <v>49</v>
      </c>
      <c r="E21" s="2">
        <v>3.3</v>
      </c>
      <c r="K21" s="9" t="s">
        <v>90</v>
      </c>
    </row>
    <row r="22" spans="1:11" x14ac:dyDescent="0.3">
      <c r="A22" s="2">
        <v>21</v>
      </c>
      <c r="B22" t="s">
        <v>21</v>
      </c>
      <c r="C22" t="s">
        <v>35</v>
      </c>
      <c r="J22" s="11" t="s">
        <v>46</v>
      </c>
      <c r="K22" t="s">
        <v>110</v>
      </c>
    </row>
    <row r="23" spans="1:11" x14ac:dyDescent="0.3">
      <c r="A23" s="2">
        <v>22</v>
      </c>
      <c r="B23" t="s">
        <v>22</v>
      </c>
      <c r="C23" t="s">
        <v>37</v>
      </c>
      <c r="D23" t="s">
        <v>50</v>
      </c>
      <c r="E23" s="2">
        <v>12</v>
      </c>
      <c r="K23" t="s">
        <v>102</v>
      </c>
    </row>
    <row r="24" spans="1:11" x14ac:dyDescent="0.3">
      <c r="A24" s="2">
        <v>23</v>
      </c>
      <c r="B24" t="s">
        <v>23</v>
      </c>
      <c r="C24" t="s">
        <v>37</v>
      </c>
      <c r="D24" t="s">
        <v>49</v>
      </c>
      <c r="E24" s="2">
        <f>$E$30+12</f>
        <v>48</v>
      </c>
      <c r="K24" t="s">
        <v>52</v>
      </c>
    </row>
    <row r="25" spans="1:11" x14ac:dyDescent="0.3">
      <c r="A25" s="2">
        <v>24</v>
      </c>
      <c r="B25" t="s">
        <v>24</v>
      </c>
      <c r="C25" t="s">
        <v>37</v>
      </c>
      <c r="D25" t="s">
        <v>49</v>
      </c>
      <c r="E25" s="2">
        <f>$E$30+12</f>
        <v>48</v>
      </c>
      <c r="K25" t="s">
        <v>52</v>
      </c>
    </row>
    <row r="26" spans="1:11" x14ac:dyDescent="0.3">
      <c r="A26" s="2">
        <v>25</v>
      </c>
      <c r="B26" t="s">
        <v>13</v>
      </c>
      <c r="C26" t="s">
        <v>37</v>
      </c>
      <c r="D26" t="s">
        <v>50</v>
      </c>
      <c r="E26" s="2" t="s">
        <v>13</v>
      </c>
    </row>
    <row r="27" spans="1:11" x14ac:dyDescent="0.3">
      <c r="A27" s="2">
        <v>26</v>
      </c>
      <c r="B27" t="s">
        <v>13</v>
      </c>
      <c r="C27" t="s">
        <v>37</v>
      </c>
      <c r="D27" t="s">
        <v>50</v>
      </c>
      <c r="E27" s="2" t="s">
        <v>13</v>
      </c>
    </row>
    <row r="28" spans="1:11" x14ac:dyDescent="0.3">
      <c r="A28" s="2">
        <v>27</v>
      </c>
      <c r="B28" t="s">
        <v>25</v>
      </c>
      <c r="C28" t="s">
        <v>35</v>
      </c>
      <c r="F28" s="10" t="s">
        <v>168</v>
      </c>
      <c r="G28" s="10" t="s">
        <v>168</v>
      </c>
      <c r="H28" s="10" t="s">
        <v>169</v>
      </c>
      <c r="I28" s="10" t="s">
        <v>168</v>
      </c>
      <c r="K28" s="3" t="str">
        <f>IF('TPA3251 Setup Guide'!$E$39 = Dropdowns!$E$2, "15uH Inductor Recommended for SE output", IF('TPA3251 Setup Guide'!$E$39 = Dropdowns!$E$3, "Absolute minimum inductor = 5uH",  IF('TPA3251 Setup Guide'!$E$39 = Dropdowns!$E$4, "Connect to OUT_B before LC Filter with Absolute Minimum Inductance = 5uH", "Absolute minimum inductor = 5uH")))</f>
        <v>Absolute minimum inductor = 5uH</v>
      </c>
    </row>
    <row r="29" spans="1:11" x14ac:dyDescent="0.3">
      <c r="A29" s="2">
        <v>28</v>
      </c>
      <c r="B29" t="s">
        <v>25</v>
      </c>
      <c r="C29" t="s">
        <v>35</v>
      </c>
      <c r="F29" s="10" t="s">
        <v>168</v>
      </c>
      <c r="G29" s="10" t="s">
        <v>168</v>
      </c>
      <c r="H29" s="10" t="s">
        <v>169</v>
      </c>
      <c r="I29" s="10" t="s">
        <v>168</v>
      </c>
      <c r="K29" s="3" t="str">
        <f>IF('TPA3251 Setup Guide'!$E$39 = Dropdowns!$E$2, "15uH Inductor Recommended for SE output", IF('TPA3251 Setup Guide'!$E$39 = Dropdowns!$E$3, "Absolute minimum inductor = 5uH",  IF('TPA3251 Setup Guide'!$E$39 = Dropdowns!$E$4, "Connect to OUT_B before LC Filter with Absolute Minimum Inductance = 5uH", "Absolute minimum inductor = 5uH")))</f>
        <v>Absolute minimum inductor = 5uH</v>
      </c>
    </row>
    <row r="30" spans="1:11" x14ac:dyDescent="0.3">
      <c r="A30" s="2">
        <v>29</v>
      </c>
      <c r="B30" t="s">
        <v>26</v>
      </c>
      <c r="C30" t="s">
        <v>37</v>
      </c>
      <c r="D30" t="s">
        <v>50</v>
      </c>
      <c r="E30" s="2">
        <v>36</v>
      </c>
      <c r="K30" s="3" t="str">
        <f>CONCATENATE("C_bulk = ",TEXT(c_bulk,"#0"), " uF , ", "2 x C_decoupling = 1 uF next to pin")</f>
        <v>C_bulk = 302 uF , 2 x C_decoupling = 1 uF next to pin</v>
      </c>
    </row>
    <row r="31" spans="1:11" x14ac:dyDescent="0.3">
      <c r="A31" s="2">
        <v>30</v>
      </c>
      <c r="B31" t="s">
        <v>26</v>
      </c>
      <c r="C31" t="s">
        <v>37</v>
      </c>
      <c r="D31" t="s">
        <v>50</v>
      </c>
      <c r="E31" s="2">
        <f>$E$30</f>
        <v>36</v>
      </c>
      <c r="K31" s="5" t="s">
        <v>104</v>
      </c>
    </row>
    <row r="32" spans="1:11" x14ac:dyDescent="0.3">
      <c r="A32" s="2">
        <v>31</v>
      </c>
      <c r="B32" t="s">
        <v>26</v>
      </c>
      <c r="C32" t="s">
        <v>37</v>
      </c>
      <c r="D32" t="s">
        <v>50</v>
      </c>
      <c r="E32" s="2">
        <f>$E$30</f>
        <v>36</v>
      </c>
      <c r="K32" s="5" t="s">
        <v>103</v>
      </c>
    </row>
    <row r="33" spans="1:11" x14ac:dyDescent="0.3">
      <c r="A33" s="2">
        <v>32</v>
      </c>
      <c r="B33" t="s">
        <v>27</v>
      </c>
      <c r="C33" t="s">
        <v>35</v>
      </c>
      <c r="F33" s="10" t="s">
        <v>168</v>
      </c>
      <c r="G33" s="10" t="s">
        <v>168</v>
      </c>
      <c r="H33" s="10" t="s">
        <v>170</v>
      </c>
      <c r="I33" s="10" t="s">
        <v>168</v>
      </c>
      <c r="K33" s="3" t="str">
        <f>IF('TPA3251 Setup Guide'!$E$39 = Dropdowns!$E$2, "15uH Inductor Recommended for SE output", IF('TPA3251 Setup Guide'!$E$39 = Dropdowns!$E$3, "Absolute minimum inductor = 5uH",  IF('TPA3251 Setup Guide'!$E$39 = Dropdowns!$E$4, "Connect to OUT_A before LC Filter with Absolute Minimum Inductance = 5uH", "Absolute minimum inductor = 5uH")))</f>
        <v>Absolute minimum inductor = 5uH</v>
      </c>
    </row>
    <row r="34" spans="1:11" x14ac:dyDescent="0.3">
      <c r="A34" s="2">
        <v>33</v>
      </c>
      <c r="B34" t="s">
        <v>13</v>
      </c>
      <c r="C34" t="s">
        <v>37</v>
      </c>
      <c r="D34" t="s">
        <v>50</v>
      </c>
      <c r="E34" s="2" t="s">
        <v>13</v>
      </c>
    </row>
    <row r="35" spans="1:11" x14ac:dyDescent="0.3">
      <c r="A35" s="2">
        <v>34</v>
      </c>
      <c r="B35" t="s">
        <v>13</v>
      </c>
      <c r="C35" t="s">
        <v>37</v>
      </c>
      <c r="D35" t="s">
        <v>50</v>
      </c>
      <c r="E35" s="2" t="s">
        <v>13</v>
      </c>
    </row>
    <row r="36" spans="1:11" x14ac:dyDescent="0.3">
      <c r="A36" s="2">
        <v>35</v>
      </c>
      <c r="B36" t="s">
        <v>28</v>
      </c>
      <c r="C36" t="s">
        <v>35</v>
      </c>
      <c r="F36" s="10" t="s">
        <v>168</v>
      </c>
      <c r="G36" s="10" t="s">
        <v>168</v>
      </c>
      <c r="H36" s="10" t="s">
        <v>171</v>
      </c>
      <c r="I36" s="10" t="s">
        <v>168</v>
      </c>
      <c r="K36" s="3" t="str">
        <f>IF('TPA3251 Setup Guide'!$E$39 = Dropdowns!$E$2, "15uH Inductor Recommended for SE output", IF('TPA3251 Setup Guide'!$E$39 = Dropdowns!$E$3, "Absolute minimum inductor = 5uH",  IF('TPA3251 Setup Guide'!$E$39 = Dropdowns!$E$4, "Connect to OUT_D before LC Filter with Absolute Minimum Inductance = 5uH", "Absolute minimum inductor = 5uH")))</f>
        <v>Absolute minimum inductor = 5uH</v>
      </c>
    </row>
    <row r="37" spans="1:11" x14ac:dyDescent="0.3">
      <c r="A37" s="2">
        <v>36</v>
      </c>
      <c r="B37" t="s">
        <v>29</v>
      </c>
      <c r="C37" t="s">
        <v>37</v>
      </c>
      <c r="D37" t="s">
        <v>50</v>
      </c>
      <c r="E37" s="2">
        <f>$E$30</f>
        <v>36</v>
      </c>
      <c r="K37" s="3" t="str">
        <f>CONCATENATE("C_bulk = ",TEXT(c_bulk,"#0"), " uF , ", "2 x C_decoupling = 1 uF next to pin")</f>
        <v>C_bulk = 302 uF , 2 x C_decoupling = 1 uF next to pin</v>
      </c>
    </row>
    <row r="38" spans="1:11" x14ac:dyDescent="0.3">
      <c r="A38" s="2">
        <v>37</v>
      </c>
      <c r="B38" t="s">
        <v>29</v>
      </c>
      <c r="C38" t="s">
        <v>37</v>
      </c>
      <c r="D38" t="s">
        <v>50</v>
      </c>
      <c r="E38" s="2">
        <f>$E$30</f>
        <v>36</v>
      </c>
      <c r="K38" t="s">
        <v>106</v>
      </c>
    </row>
    <row r="39" spans="1:11" x14ac:dyDescent="0.3">
      <c r="A39" s="2">
        <v>38</v>
      </c>
      <c r="B39" t="s">
        <v>29</v>
      </c>
      <c r="C39" t="s">
        <v>37</v>
      </c>
      <c r="D39" t="s">
        <v>50</v>
      </c>
      <c r="E39" s="2">
        <f>$E$30</f>
        <v>36</v>
      </c>
      <c r="K39" t="s">
        <v>105</v>
      </c>
    </row>
    <row r="40" spans="1:11" x14ac:dyDescent="0.3">
      <c r="A40" s="2">
        <v>39</v>
      </c>
      <c r="B40" t="s">
        <v>30</v>
      </c>
      <c r="C40" t="s">
        <v>35</v>
      </c>
      <c r="F40" s="10" t="s">
        <v>168</v>
      </c>
      <c r="G40" s="10" t="s">
        <v>168</v>
      </c>
      <c r="H40" s="10" t="s">
        <v>172</v>
      </c>
      <c r="I40" s="10" t="s">
        <v>168</v>
      </c>
      <c r="K40" s="3" t="str">
        <f>IF('TPA3251 Setup Guide'!$E$39 = Dropdowns!$E$2, "15uH Inductor Recommended for SE output", IF('TPA3251 Setup Guide'!$E$39 = Dropdowns!$E$3, "Absolute minimum inductor = 5uH",  IF('TPA3251 Setup Guide'!$E$39 = Dropdowns!$E$4, "Connect to OUT_C before LC Filter with Absolute Minimum Inductance = 5uH", "Absolute minimum inductor = 5uH")))</f>
        <v>Absolute minimum inductor = 5uH</v>
      </c>
    </row>
    <row r="41" spans="1:11" x14ac:dyDescent="0.3">
      <c r="A41" s="2">
        <v>40</v>
      </c>
      <c r="B41" t="s">
        <v>30</v>
      </c>
      <c r="C41" t="s">
        <v>35</v>
      </c>
      <c r="F41" s="10" t="s">
        <v>168</v>
      </c>
      <c r="G41" s="10" t="s">
        <v>168</v>
      </c>
      <c r="H41" s="10" t="s">
        <v>172</v>
      </c>
      <c r="I41" s="10" t="s">
        <v>168</v>
      </c>
      <c r="K41" s="3" t="str">
        <f>IF('TPA3251 Setup Guide'!$E$39 = Dropdowns!$E$2, "15uH Inductor Recommended for SE output", IF('TPA3251 Setup Guide'!$E$39 = Dropdowns!$E$3, "Absolute minimum inductor = 5uH",  IF('TPA3251 Setup Guide'!$E$39 = Dropdowns!$E$4, "Connect to OUT_C before LC Filter with Absolute Minimum Inductance = 5uH", "Absolute minimum inductor = 5uH")))</f>
        <v>Absolute minimum inductor = 5uH</v>
      </c>
    </row>
    <row r="42" spans="1:11" x14ac:dyDescent="0.3">
      <c r="A42" s="2">
        <v>41</v>
      </c>
      <c r="B42" t="s">
        <v>13</v>
      </c>
      <c r="C42" t="s">
        <v>37</v>
      </c>
      <c r="D42" t="s">
        <v>50</v>
      </c>
      <c r="E42" s="2" t="s">
        <v>13</v>
      </c>
    </row>
    <row r="43" spans="1:11" x14ac:dyDescent="0.3">
      <c r="A43" s="2">
        <v>42</v>
      </c>
      <c r="B43" t="s">
        <v>13</v>
      </c>
      <c r="C43" t="s">
        <v>37</v>
      </c>
      <c r="D43" t="s">
        <v>50</v>
      </c>
      <c r="E43" s="2" t="s">
        <v>13</v>
      </c>
    </row>
    <row r="44" spans="1:11" x14ac:dyDescent="0.3">
      <c r="A44" s="2">
        <v>43</v>
      </c>
      <c r="B44" t="s">
        <v>31</v>
      </c>
      <c r="C44" t="s">
        <v>37</v>
      </c>
      <c r="D44" t="s">
        <v>49</v>
      </c>
      <c r="E44" s="2">
        <f>$E$30+12</f>
        <v>48</v>
      </c>
      <c r="K44" t="s">
        <v>52</v>
      </c>
    </row>
    <row r="45" spans="1:11" x14ac:dyDescent="0.3">
      <c r="A45" s="2">
        <v>44</v>
      </c>
      <c r="B45" t="s">
        <v>32</v>
      </c>
      <c r="C45" t="s">
        <v>37</v>
      </c>
      <c r="D45" t="s">
        <v>49</v>
      </c>
      <c r="E45" s="2">
        <f>$E$30+12</f>
        <v>48</v>
      </c>
      <c r="K45" t="s">
        <v>52</v>
      </c>
    </row>
    <row r="46" spans="1:11" x14ac:dyDescent="0.3">
      <c r="B46" t="s">
        <v>39</v>
      </c>
      <c r="C46" t="s">
        <v>37</v>
      </c>
      <c r="D46" t="s">
        <v>50</v>
      </c>
      <c r="E46" s="2" t="s">
        <v>13</v>
      </c>
      <c r="K46" t="s">
        <v>146</v>
      </c>
    </row>
  </sheetData>
  <sheetProtection sheet="1" objects="1" scenarios="1"/>
  <sortState ref="A2:J46">
    <sortCondition ref="A1"/>
  </sortState>
  <dataValidations count="1">
    <dataValidation type="list" allowBlank="1" showInputMessage="1" showErrorMessage="1" sqref="C2:C45">
      <formula1>dd_pintypes</formula1>
    </dataValidation>
  </dataValidations>
  <pageMargins left="0.7" right="0.7" top="0.75" bottom="0.75" header="0.3" footer="0.3"/>
  <pageSetup scale="66"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
  <sheetViews>
    <sheetView workbookViewId="0">
      <selection activeCell="D29" sqref="D29"/>
    </sheetView>
  </sheetViews>
  <sheetFormatPr defaultRowHeight="14.4" x14ac:dyDescent="0.3"/>
  <cols>
    <col min="4" max="4" width="17.6640625" bestFit="1" customWidth="1"/>
    <col min="5" max="6" width="17.6640625" customWidth="1"/>
    <col min="7" max="7" width="12.109375" customWidth="1"/>
  </cols>
  <sheetData>
    <row r="1" spans="1:13" ht="15" x14ac:dyDescent="0.25">
      <c r="A1" s="1" t="s">
        <v>38</v>
      </c>
      <c r="C1" s="1" t="s">
        <v>59</v>
      </c>
      <c r="D1" s="1" t="s">
        <v>64</v>
      </c>
      <c r="E1" s="1" t="s">
        <v>80</v>
      </c>
      <c r="F1" s="1"/>
      <c r="G1" s="1" t="s">
        <v>63</v>
      </c>
      <c r="I1" s="1" t="s">
        <v>70</v>
      </c>
      <c r="K1" s="1" t="s">
        <v>73</v>
      </c>
      <c r="L1" t="s">
        <v>74</v>
      </c>
      <c r="M1" s="1" t="s">
        <v>75</v>
      </c>
    </row>
    <row r="2" spans="1:13" x14ac:dyDescent="0.3">
      <c r="A2" t="s">
        <v>34</v>
      </c>
      <c r="C2">
        <v>450</v>
      </c>
      <c r="D2" t="s">
        <v>141</v>
      </c>
      <c r="E2" t="s">
        <v>81</v>
      </c>
      <c r="G2" t="s">
        <v>61</v>
      </c>
      <c r="I2" t="s">
        <v>71</v>
      </c>
      <c r="K2">
        <v>12.3</v>
      </c>
      <c r="L2">
        <v>30</v>
      </c>
      <c r="M2">
        <v>64</v>
      </c>
    </row>
    <row r="3" spans="1:13" x14ac:dyDescent="0.3">
      <c r="A3" t="s">
        <v>35</v>
      </c>
      <c r="C3">
        <v>500</v>
      </c>
      <c r="D3" t="s">
        <v>142</v>
      </c>
      <c r="E3" t="s">
        <v>82</v>
      </c>
      <c r="G3" t="s">
        <v>62</v>
      </c>
      <c r="I3" t="s">
        <v>72</v>
      </c>
      <c r="K3">
        <v>13.5</v>
      </c>
      <c r="L3">
        <v>27</v>
      </c>
      <c r="M3">
        <v>56</v>
      </c>
    </row>
    <row r="4" spans="1:13" x14ac:dyDescent="0.3">
      <c r="A4" t="s">
        <v>36</v>
      </c>
      <c r="C4">
        <v>600</v>
      </c>
      <c r="D4" t="s">
        <v>143</v>
      </c>
      <c r="E4" t="s">
        <v>164</v>
      </c>
      <c r="K4">
        <v>15.1</v>
      </c>
      <c r="L4">
        <v>24</v>
      </c>
      <c r="M4">
        <v>51</v>
      </c>
    </row>
    <row r="5" spans="1:13" x14ac:dyDescent="0.3">
      <c r="A5" t="s">
        <v>48</v>
      </c>
      <c r="E5" t="s">
        <v>165</v>
      </c>
      <c r="K5">
        <v>16.3</v>
      </c>
      <c r="L5">
        <v>22</v>
      </c>
      <c r="M5">
        <v>47</v>
      </c>
    </row>
    <row r="6" spans="1:13" ht="15" x14ac:dyDescent="0.25">
      <c r="A6" t="s">
        <v>47</v>
      </c>
    </row>
  </sheetData>
  <sortState ref="K2:M5">
    <sortCondition ref="K2"/>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A6" sqref="A6"/>
    </sheetView>
  </sheetViews>
  <sheetFormatPr defaultRowHeight="14.4" x14ac:dyDescent="0.3"/>
  <sheetData>
    <row r="1" spans="1:1" x14ac:dyDescent="0.25">
      <c r="A1" t="s">
        <v>111</v>
      </c>
    </row>
    <row r="4" spans="1:1" x14ac:dyDescent="0.25">
      <c r="A4" t="s">
        <v>112</v>
      </c>
    </row>
    <row r="6" spans="1:1" x14ac:dyDescent="0.25">
      <c r="A6" t="s">
        <v>122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23</vt:i4>
      </vt:variant>
    </vt:vector>
  </HeadingPairs>
  <TitlesOfParts>
    <vt:vector size="27" baseType="lpstr">
      <vt:lpstr>TPA3251 Setup Guide</vt:lpstr>
      <vt:lpstr>Pin-Out</vt:lpstr>
      <vt:lpstr>Dropdowns</vt:lpstr>
      <vt:lpstr>Equations</vt:lpstr>
      <vt:lpstr>c_bulk</vt:lpstr>
      <vt:lpstr>C_input</vt:lpstr>
      <vt:lpstr>dd_currentlimits</vt:lpstr>
      <vt:lpstr>dd_masterslave</vt:lpstr>
      <vt:lpstr>dd_ocmodes</vt:lpstr>
      <vt:lpstr>dd_oscillator</vt:lpstr>
      <vt:lpstr>dd_outputconfig</vt:lpstr>
      <vt:lpstr>dd_pintypes</vt:lpstr>
      <vt:lpstr>dutycycle_max</vt:lpstr>
      <vt:lpstr>f_switching</vt:lpstr>
      <vt:lpstr>ipeak</vt:lpstr>
      <vt:lpstr>outputpower_peak</vt:lpstr>
      <vt:lpstr>PinOut</vt:lpstr>
      <vt:lpstr>r_inputimpedance</vt:lpstr>
      <vt:lpstr>toc_bulk</vt:lpstr>
      <vt:lpstr>toc_constants</vt:lpstr>
      <vt:lpstr>toc_contants</vt:lpstr>
      <vt:lpstr>toc_inductor</vt:lpstr>
      <vt:lpstr>toc_inputcap</vt:lpstr>
      <vt:lpstr>toc_oc</vt:lpstr>
      <vt:lpstr>toc_outputconfig</vt:lpstr>
      <vt:lpstr>toc_switchingfrequency</vt:lpstr>
      <vt:lpstr>v_inputripple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Brian Burk</dc:creator>
  <cp:lastModifiedBy>Daniel Kisling</cp:lastModifiedBy>
  <cp:lastPrinted>2016-10-06T18:51:45Z</cp:lastPrinted>
  <dcterms:created xsi:type="dcterms:W3CDTF">2016-08-28T02:20:42Z</dcterms:created>
  <dcterms:modified xsi:type="dcterms:W3CDTF">2017-04-26T16:05:20Z</dcterms:modified>
</cp:coreProperties>
</file>