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20" windowWidth="20115" windowHeight="7995"/>
  </bookViews>
  <sheets>
    <sheet name="Лист4" sheetId="4" r:id="rId1"/>
    <sheet name="Лист5" sheetId="5" r:id="rId2"/>
  </sheets>
  <calcPr calcId="125725"/>
</workbook>
</file>

<file path=xl/calcChain.xml><?xml version="1.0" encoding="utf-8"?>
<calcChain xmlns="http://schemas.openxmlformats.org/spreadsheetml/2006/main">
  <c r="E18" i="4"/>
  <c r="B1"/>
  <c r="B35"/>
  <c r="B34"/>
  <c r="B33"/>
  <c r="B32"/>
  <c r="B24"/>
  <c r="C15"/>
  <c r="B15"/>
  <c r="B27"/>
  <c r="B12" l="1"/>
  <c r="B11" l="1"/>
  <c r="B30"/>
  <c r="B17"/>
  <c r="B23" l="1"/>
  <c r="B21"/>
  <c r="I5"/>
  <c r="B18"/>
  <c r="B10"/>
  <c r="B20" s="1"/>
  <c r="C11"/>
  <c r="B22" l="1"/>
  <c r="B26" s="1"/>
  <c r="I6"/>
  <c r="B28"/>
  <c r="I7"/>
  <c r="B16"/>
  <c r="C16" s="1"/>
  <c r="C10"/>
  <c r="B19"/>
  <c r="C19" s="1"/>
  <c r="B36" l="1"/>
  <c r="I3" s="1"/>
</calcChain>
</file>

<file path=xl/sharedStrings.xml><?xml version="1.0" encoding="utf-8"?>
<sst xmlns="http://schemas.openxmlformats.org/spreadsheetml/2006/main" count="91" uniqueCount="79">
  <si>
    <t>A</t>
  </si>
  <si>
    <t>сек</t>
  </si>
  <si>
    <t>А</t>
  </si>
  <si>
    <t>Вт</t>
  </si>
  <si>
    <t>В</t>
  </si>
  <si>
    <t>К транс</t>
  </si>
  <si>
    <t>Uout</t>
  </si>
  <si>
    <r>
      <t>W</t>
    </r>
    <r>
      <rPr>
        <vertAlign val="subscript"/>
        <sz val="11"/>
        <color theme="1"/>
        <rFont val="Calibri"/>
        <family val="2"/>
        <charset val="204"/>
        <scheme val="minor"/>
      </rPr>
      <t>2i</t>
    </r>
  </si>
  <si>
    <r>
      <t>W</t>
    </r>
    <r>
      <rPr>
        <vertAlign val="subscript"/>
        <sz val="11"/>
        <color theme="1"/>
        <rFont val="Calibri"/>
        <family val="2"/>
        <charset val="204"/>
        <scheme val="minor"/>
      </rPr>
      <t>1</t>
    </r>
  </si>
  <si>
    <t>Uf</t>
  </si>
  <si>
    <t>Ucmax</t>
  </si>
  <si>
    <t>Uвхmax</t>
  </si>
  <si>
    <t>витки 2</t>
  </si>
  <si>
    <t>витки 1</t>
  </si>
  <si>
    <t>Uвых2</t>
  </si>
  <si>
    <t>прямое падение напр.на вых диоде</t>
  </si>
  <si>
    <t>макс обр напр на транзисторе на обр ходу</t>
  </si>
  <si>
    <t>макс вх напр</t>
  </si>
  <si>
    <t>n=</t>
  </si>
  <si>
    <t>t on</t>
  </si>
  <si>
    <t>t off</t>
  </si>
  <si>
    <t>время накопл</t>
  </si>
  <si>
    <t>время обр хода</t>
  </si>
  <si>
    <t>t on/t off</t>
  </si>
  <si>
    <t>Uвхmin</t>
  </si>
  <si>
    <t>U sat</t>
  </si>
  <si>
    <t>напр насыщения сост трнзистора</t>
  </si>
  <si>
    <t>мин вх напр</t>
  </si>
  <si>
    <t>t on+t off</t>
  </si>
  <si>
    <t>f</t>
  </si>
  <si>
    <t>частота при мин входном напр</t>
  </si>
  <si>
    <t>мксек</t>
  </si>
  <si>
    <t>Ct</t>
  </si>
  <si>
    <t>пф</t>
  </si>
  <si>
    <t>емкость конд</t>
  </si>
  <si>
    <t>I out</t>
  </si>
  <si>
    <t>вых ток</t>
  </si>
  <si>
    <t>I pk</t>
  </si>
  <si>
    <t>пик ток через транзистор</t>
  </si>
  <si>
    <t>R огр</t>
  </si>
  <si>
    <t>L1</t>
  </si>
  <si>
    <t>мкГн</t>
  </si>
  <si>
    <t>I1</t>
  </si>
  <si>
    <t>действ значение тока в первичн обмотке</t>
  </si>
  <si>
    <t>I2</t>
  </si>
  <si>
    <t>действ значение тока во вторичн обмотке</t>
  </si>
  <si>
    <t>Р стат</t>
  </si>
  <si>
    <t>статич потери</t>
  </si>
  <si>
    <t>Р дин</t>
  </si>
  <si>
    <t>t сп</t>
  </si>
  <si>
    <t>динамич потери</t>
  </si>
  <si>
    <t>время спада тока при выкл</t>
  </si>
  <si>
    <t>I потр</t>
  </si>
  <si>
    <t>Р мс</t>
  </si>
  <si>
    <r>
      <t>U обр</t>
    </r>
    <r>
      <rPr>
        <vertAlign val="subscript"/>
        <sz val="11"/>
        <color theme="1"/>
        <rFont val="Calibri"/>
        <family val="2"/>
        <charset val="204"/>
        <scheme val="minor"/>
      </rPr>
      <t>VD</t>
    </r>
  </si>
  <si>
    <r>
      <t xml:space="preserve">P </t>
    </r>
    <r>
      <rPr>
        <vertAlign val="subscript"/>
        <sz val="11"/>
        <color theme="1"/>
        <rFont val="Calibri"/>
        <family val="2"/>
        <charset val="204"/>
        <scheme val="minor"/>
      </rPr>
      <t>VD</t>
    </r>
  </si>
  <si>
    <t>потери на вых диодах</t>
  </si>
  <si>
    <t>макс обр напр на вых диодах</t>
  </si>
  <si>
    <t>сум потери на МС</t>
  </si>
  <si>
    <t>ток потр МС</t>
  </si>
  <si>
    <t>U ос</t>
  </si>
  <si>
    <t>напр обр связи</t>
  </si>
  <si>
    <t>n ос</t>
  </si>
  <si>
    <t>коэф трансформации обр связи</t>
  </si>
  <si>
    <t>I дел</t>
  </si>
  <si>
    <t>R н</t>
  </si>
  <si>
    <t>ток делителя</t>
  </si>
  <si>
    <t>R в</t>
  </si>
  <si>
    <t>Ом</t>
  </si>
  <si>
    <t>Р упр</t>
  </si>
  <si>
    <t>потери на управление</t>
  </si>
  <si>
    <t>верх плечо</t>
  </si>
  <si>
    <t>нижн плечо</t>
  </si>
  <si>
    <t>КПД</t>
  </si>
  <si>
    <t>Р вых</t>
  </si>
  <si>
    <t>кпд</t>
  </si>
  <si>
    <t>ток транз</t>
  </si>
  <si>
    <t>ток первич</t>
  </si>
  <si>
    <t>ток вторичн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</si>
</sst>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vertAlign val="subscript"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double">
        <color rgb="FFFF0000"/>
      </left>
      <right style="double">
        <color rgb="FFFF0000"/>
      </right>
      <top style="double">
        <color rgb="FFFF0000"/>
      </top>
      <bottom style="double">
        <color rgb="FFFF0000"/>
      </bottom>
      <diagonal/>
    </border>
    <border>
      <left style="medium">
        <color rgb="FF00B050"/>
      </left>
      <right style="medium">
        <color rgb="FF00B050"/>
      </right>
      <top style="medium">
        <color rgb="FF00B050"/>
      </top>
      <bottom style="medium">
        <color rgb="FF00B050"/>
      </bottom>
      <diagonal/>
    </border>
    <border>
      <left style="thick">
        <color rgb="FF00B0F0"/>
      </left>
      <right/>
      <top style="thick">
        <color rgb="FF00B0F0"/>
      </top>
      <bottom/>
      <diagonal/>
    </border>
    <border>
      <left/>
      <right style="thick">
        <color rgb="FF00B0F0"/>
      </right>
      <top style="thick">
        <color rgb="FF00B0F0"/>
      </top>
      <bottom/>
      <diagonal/>
    </border>
    <border>
      <left style="thick">
        <color rgb="FF00B0F0"/>
      </left>
      <right/>
      <top/>
      <bottom/>
      <diagonal/>
    </border>
    <border>
      <left/>
      <right style="thick">
        <color rgb="FF00B0F0"/>
      </right>
      <top/>
      <bottom/>
      <diagonal/>
    </border>
    <border>
      <left style="thick">
        <color rgb="FF00B0F0"/>
      </left>
      <right/>
      <top/>
      <bottom style="thick">
        <color rgb="FF00B0F0"/>
      </bottom>
      <diagonal/>
    </border>
    <border>
      <left/>
      <right style="thick">
        <color rgb="FF00B0F0"/>
      </right>
      <top/>
      <bottom style="thick">
        <color rgb="FF00B0F0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/>
    <xf numFmtId="0" fontId="0" fillId="0" borderId="0" xfId="0" applyAlignment="1">
      <alignment horizontal="left"/>
    </xf>
    <xf numFmtId="0" fontId="0" fillId="0" borderId="2" xfId="0" applyBorder="1"/>
    <xf numFmtId="0" fontId="0" fillId="0" borderId="0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279308</xdr:colOff>
      <xdr:row>1</xdr:row>
      <xdr:rowOff>190499</xdr:rowOff>
    </xdr:from>
    <xdr:to>
      <xdr:col>7</xdr:col>
      <xdr:colOff>200026</xdr:colOff>
      <xdr:row>14</xdr:row>
      <xdr:rowOff>9524</xdr:rowOff>
    </xdr:to>
    <xdr:pic>
      <xdr:nvPicPr>
        <xdr:cNvPr id="409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88908" y="380999"/>
          <a:ext cx="3578318" cy="22955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8</xdr:col>
      <xdr:colOff>0</xdr:colOff>
      <xdr:row>1</xdr:row>
      <xdr:rowOff>171450</xdr:rowOff>
    </xdr:from>
    <xdr:to>
      <xdr:col>13</xdr:col>
      <xdr:colOff>0</xdr:colOff>
      <xdr:row>13</xdr:row>
      <xdr:rowOff>123825</xdr:rowOff>
    </xdr:to>
    <xdr:pic>
      <xdr:nvPicPr>
        <xdr:cNvPr id="3" name="Рисунок 2" descr="MC34063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876800" y="361950"/>
          <a:ext cx="3048000" cy="22383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6"/>
  <sheetViews>
    <sheetView tabSelected="1" zoomScale="80" zoomScaleNormal="80" workbookViewId="0">
      <selection activeCell="L17" sqref="L17"/>
    </sheetView>
  </sheetViews>
  <sheetFormatPr defaultRowHeight="15"/>
  <cols>
    <col min="2" max="3" width="12" bestFit="1" customWidth="1"/>
    <col min="8" max="8" width="13.5703125" customWidth="1"/>
  </cols>
  <sheetData>
    <row r="1" spans="1:9" ht="16.5" thickTop="1" thickBot="1">
      <c r="A1" t="s">
        <v>18</v>
      </c>
      <c r="B1" s="1">
        <f>(B4+B6)/(B7-B8)</f>
        <v>0.22072072072072074</v>
      </c>
      <c r="C1" t="s">
        <v>5</v>
      </c>
    </row>
    <row r="2" spans="1:9" ht="19.5" thickTop="1" thickBot="1">
      <c r="A2" t="s">
        <v>7</v>
      </c>
      <c r="C2" t="s">
        <v>12</v>
      </c>
      <c r="H2" s="4"/>
      <c r="I2" s="4"/>
    </row>
    <row r="3" spans="1:9" ht="19.5" thickTop="1" thickBot="1">
      <c r="A3" t="s">
        <v>8</v>
      </c>
      <c r="C3" t="s">
        <v>13</v>
      </c>
      <c r="H3" s="5" t="s">
        <v>75</v>
      </c>
      <c r="I3" s="6">
        <f>B36</f>
        <v>0.65811601751312132</v>
      </c>
    </row>
    <row r="4" spans="1:9" ht="15.75" thickBot="1">
      <c r="A4" t="s">
        <v>6</v>
      </c>
      <c r="B4" s="3">
        <v>4.2</v>
      </c>
      <c r="C4" t="s">
        <v>14</v>
      </c>
      <c r="H4" s="7"/>
      <c r="I4" s="8"/>
    </row>
    <row r="5" spans="1:9" ht="15.75" thickBot="1">
      <c r="A5" t="s">
        <v>35</v>
      </c>
      <c r="B5" s="3">
        <v>1.4</v>
      </c>
      <c r="C5" t="s">
        <v>36</v>
      </c>
      <c r="H5" s="7" t="s">
        <v>76</v>
      </c>
      <c r="I5" s="8">
        <f>B17</f>
        <v>1.5031793083405987</v>
      </c>
    </row>
    <row r="6" spans="1:9">
      <c r="A6" t="s">
        <v>9</v>
      </c>
      <c r="B6">
        <v>0.7</v>
      </c>
      <c r="C6" t="s">
        <v>15</v>
      </c>
      <c r="H6" s="7" t="s">
        <v>77</v>
      </c>
      <c r="I6" s="8">
        <f>B20</f>
        <v>0.66597200545692825</v>
      </c>
    </row>
    <row r="7" spans="1:9" ht="15.75" thickBot="1">
      <c r="A7" t="s">
        <v>10</v>
      </c>
      <c r="B7">
        <v>39</v>
      </c>
      <c r="C7" t="s">
        <v>16</v>
      </c>
      <c r="H7" s="9" t="s">
        <v>78</v>
      </c>
      <c r="I7" s="10">
        <f>B21</f>
        <v>2.5211705763928025</v>
      </c>
    </row>
    <row r="8" spans="1:9" ht="15.75" thickTop="1">
      <c r="A8" t="s">
        <v>11</v>
      </c>
      <c r="B8">
        <v>16.8</v>
      </c>
      <c r="C8" t="s">
        <v>17</v>
      </c>
    </row>
    <row r="9" spans="1:9" ht="15.75" thickBot="1">
      <c r="A9" t="s">
        <v>24</v>
      </c>
      <c r="B9">
        <v>10</v>
      </c>
      <c r="C9" t="s">
        <v>27</v>
      </c>
    </row>
    <row r="10" spans="1:9" ht="16.5" thickTop="1" thickBot="1">
      <c r="A10" t="s">
        <v>19</v>
      </c>
      <c r="B10" s="1">
        <f>B15-B11</f>
        <v>2.9442970822281168E-5</v>
      </c>
      <c r="C10">
        <f>B10*1000000</f>
        <v>29.442970822281168</v>
      </c>
      <c r="D10" t="s">
        <v>31</v>
      </c>
      <c r="E10" t="s">
        <v>21</v>
      </c>
    </row>
    <row r="11" spans="1:9" ht="16.5" thickTop="1" thickBot="1">
      <c r="A11" s="2" t="s">
        <v>20</v>
      </c>
      <c r="B11" s="1">
        <f>B15/(B12+1)</f>
        <v>2.0557029177718835E-5</v>
      </c>
      <c r="C11">
        <f>B11*1000000</f>
        <v>20.557029177718835</v>
      </c>
      <c r="D11" t="s">
        <v>31</v>
      </c>
      <c r="E11" t="s">
        <v>22</v>
      </c>
    </row>
    <row r="12" spans="1:9" ht="16.5" thickTop="1" thickBot="1">
      <c r="A12" t="s">
        <v>23</v>
      </c>
      <c r="B12" s="1">
        <f>(B4+B6)/(B1*(B8-B13))</f>
        <v>1.4322580645161289</v>
      </c>
    </row>
    <row r="13" spans="1:9" ht="15.75" thickTop="1">
      <c r="A13" t="s">
        <v>25</v>
      </c>
      <c r="B13">
        <v>1.3</v>
      </c>
      <c r="C13" t="s">
        <v>26</v>
      </c>
    </row>
    <row r="14" spans="1:9" ht="15.75" thickBot="1">
      <c r="A14" t="s">
        <v>29</v>
      </c>
      <c r="B14">
        <v>20000</v>
      </c>
      <c r="C14" t="s">
        <v>30</v>
      </c>
    </row>
    <row r="15" spans="1:9" ht="16.5" thickTop="1" thickBot="1">
      <c r="A15" t="s">
        <v>28</v>
      </c>
      <c r="B15" s="1">
        <f>1/B14</f>
        <v>5.0000000000000002E-5</v>
      </c>
      <c r="C15">
        <f>B15*1000000</f>
        <v>50</v>
      </c>
      <c r="D15" t="s">
        <v>31</v>
      </c>
    </row>
    <row r="16" spans="1:9" ht="16.5" thickTop="1" thickBot="1">
      <c r="A16" t="s">
        <v>32</v>
      </c>
      <c r="B16" s="1">
        <f>(4*10^-5)*B10</f>
        <v>1.1777188328912468E-9</v>
      </c>
      <c r="C16">
        <f>B16*10^12</f>
        <v>1177.7188328912468</v>
      </c>
      <c r="D16" t="s">
        <v>33</v>
      </c>
      <c r="E16" t="s">
        <v>34</v>
      </c>
    </row>
    <row r="17" spans="1:6" ht="16.5" thickTop="1" thickBot="1">
      <c r="A17" t="s">
        <v>37</v>
      </c>
      <c r="B17" s="1">
        <f>2*(B1*B5*(B12+1))</f>
        <v>1.5031793083405987</v>
      </c>
      <c r="C17" t="s">
        <v>38</v>
      </c>
    </row>
    <row r="18" spans="1:6" ht="16.5" thickTop="1" thickBot="1">
      <c r="A18" t="s">
        <v>39</v>
      </c>
      <c r="B18" s="1">
        <f>0.3/B17</f>
        <v>0.19957698880992336</v>
      </c>
      <c r="C18" t="s">
        <v>68</v>
      </c>
      <c r="E18">
        <f>0.3*B17</f>
        <v>0.4509537925021796</v>
      </c>
      <c r="F18" t="s">
        <v>3</v>
      </c>
    </row>
    <row r="19" spans="1:6" ht="16.5" thickTop="1" thickBot="1">
      <c r="A19" t="s">
        <v>40</v>
      </c>
      <c r="B19" s="1">
        <f>B10*(B9-B13)/B17</f>
        <v>1.7040804429154993E-4</v>
      </c>
      <c r="C19">
        <f>B19*10^6</f>
        <v>170.40804429154994</v>
      </c>
      <c r="D19" t="s">
        <v>41</v>
      </c>
    </row>
    <row r="20" spans="1:6" ht="16.5" thickTop="1" thickBot="1">
      <c r="A20" t="s">
        <v>42</v>
      </c>
      <c r="B20" s="1">
        <f>B17*(B10/(3*B15))^0.5</f>
        <v>0.66597200545692825</v>
      </c>
      <c r="C20" t="s">
        <v>0</v>
      </c>
      <c r="D20" t="s">
        <v>43</v>
      </c>
    </row>
    <row r="21" spans="1:6" ht="16.5" thickTop="1" thickBot="1">
      <c r="A21" t="s">
        <v>44</v>
      </c>
      <c r="B21" s="1">
        <f>(B17/B1)*((B11/(3*B15))^0.5)</f>
        <v>2.5211705763928025</v>
      </c>
      <c r="C21" t="s">
        <v>0</v>
      </c>
      <c r="D21" t="s">
        <v>45</v>
      </c>
    </row>
    <row r="22" spans="1:6" ht="16.5" thickTop="1" thickBot="1">
      <c r="A22" t="s">
        <v>46</v>
      </c>
      <c r="B22" s="1">
        <f>B20*B13</f>
        <v>0.86576360709400679</v>
      </c>
      <c r="C22" t="s">
        <v>3</v>
      </c>
      <c r="D22" t="s">
        <v>47</v>
      </c>
    </row>
    <row r="23" spans="1:6" ht="16.5" thickTop="1" thickBot="1">
      <c r="A23" t="s">
        <v>48</v>
      </c>
      <c r="B23" s="1">
        <f>B24*B14*(B17*(B9+(B4+B6)/B1))/2</f>
        <v>0.24201186864283641</v>
      </c>
      <c r="C23" t="s">
        <v>3</v>
      </c>
      <c r="D23" t="s">
        <v>50</v>
      </c>
    </row>
    <row r="24" spans="1:6" ht="16.5" thickTop="1" thickBot="1">
      <c r="A24" t="s">
        <v>49</v>
      </c>
      <c r="B24" s="1">
        <f>0.5*10^-6</f>
        <v>4.9999999999999998E-7</v>
      </c>
      <c r="C24" t="s">
        <v>1</v>
      </c>
      <c r="D24" t="s">
        <v>51</v>
      </c>
    </row>
    <row r="25" spans="1:6" ht="16.5" thickTop="1" thickBot="1">
      <c r="A25" t="s">
        <v>52</v>
      </c>
      <c r="B25">
        <v>4.0000000000000001E-3</v>
      </c>
      <c r="C25" t="s">
        <v>2</v>
      </c>
      <c r="D25" t="s">
        <v>59</v>
      </c>
    </row>
    <row r="26" spans="1:6" ht="16.5" thickTop="1" thickBot="1">
      <c r="A26" t="s">
        <v>53</v>
      </c>
      <c r="B26" s="1">
        <f>B22+B23+B9*B25</f>
        <v>1.1477754757368432</v>
      </c>
      <c r="C26" t="s">
        <v>3</v>
      </c>
      <c r="D26" t="s">
        <v>58</v>
      </c>
    </row>
    <row r="27" spans="1:6" ht="19.5" thickTop="1" thickBot="1">
      <c r="A27" t="s">
        <v>54</v>
      </c>
      <c r="B27" s="1">
        <f>B8*B1+B4</f>
        <v>7.9081081081081086</v>
      </c>
      <c r="C27" t="s">
        <v>4</v>
      </c>
      <c r="D27" t="s">
        <v>57</v>
      </c>
    </row>
    <row r="28" spans="1:6" ht="19.5" thickTop="1" thickBot="1">
      <c r="A28" t="s">
        <v>55</v>
      </c>
      <c r="B28" s="1">
        <f>B21*B6</f>
        <v>1.7648194034749616</v>
      </c>
      <c r="C28" t="s">
        <v>3</v>
      </c>
      <c r="D28" t="s">
        <v>56</v>
      </c>
    </row>
    <row r="29" spans="1:6" ht="15.75" thickTop="1">
      <c r="A29" t="s">
        <v>60</v>
      </c>
      <c r="B29">
        <v>4.2</v>
      </c>
      <c r="C29" t="s">
        <v>4</v>
      </c>
      <c r="D29" t="s">
        <v>61</v>
      </c>
    </row>
    <row r="30" spans="1:6">
      <c r="A30" t="s">
        <v>62</v>
      </c>
      <c r="B30">
        <f>(1/B12)*((B29+B6)/(B9-B13))</f>
        <v>0.39323806565185887</v>
      </c>
      <c r="D30" t="s">
        <v>63</v>
      </c>
    </row>
    <row r="31" spans="1:6">
      <c r="A31" t="s">
        <v>64</v>
      </c>
      <c r="B31">
        <v>0.01</v>
      </c>
      <c r="D31" t="s">
        <v>66</v>
      </c>
    </row>
    <row r="32" spans="1:6">
      <c r="A32" t="s">
        <v>65</v>
      </c>
      <c r="B32">
        <f>1.25/B31</f>
        <v>125</v>
      </c>
      <c r="C32" t="s">
        <v>68</v>
      </c>
      <c r="D32" t="s">
        <v>72</v>
      </c>
    </row>
    <row r="33" spans="1:4">
      <c r="A33" t="s">
        <v>67</v>
      </c>
      <c r="B33">
        <f>(B29-1.25)/B31</f>
        <v>295</v>
      </c>
      <c r="C33" t="s">
        <v>68</v>
      </c>
      <c r="D33" t="s">
        <v>71</v>
      </c>
    </row>
    <row r="34" spans="1:4">
      <c r="A34" t="s">
        <v>69</v>
      </c>
      <c r="B34">
        <f>B31*B29</f>
        <v>4.2000000000000003E-2</v>
      </c>
      <c r="C34" t="s">
        <v>3</v>
      </c>
      <c r="D34" t="s">
        <v>70</v>
      </c>
    </row>
    <row r="35" spans="1:4">
      <c r="A35" t="s">
        <v>74</v>
      </c>
      <c r="B35">
        <f>B4*B5</f>
        <v>5.88</v>
      </c>
      <c r="C35" t="s">
        <v>3</v>
      </c>
    </row>
    <row r="36" spans="1:4">
      <c r="A36" t="s">
        <v>73</v>
      </c>
      <c r="B36">
        <f>B35/(B35+B26+B28+B34+0.1)</f>
        <v>0.65811601751312132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I18" sqref="I18"/>
    </sheetView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Лист4</vt:lpstr>
      <vt:lpstr>Лист5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Comfy</dc:creator>
  <cp:lastModifiedBy>Comfy</cp:lastModifiedBy>
  <dcterms:created xsi:type="dcterms:W3CDTF">2019-07-07T16:39:46Z</dcterms:created>
  <dcterms:modified xsi:type="dcterms:W3CDTF">2019-07-13T14:48:11Z</dcterms:modified>
</cp:coreProperties>
</file>