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2" activeTab="0"/>
  </bookViews>
  <sheets>
    <sheet name="Лист1" sheetId="1" r:id="rId1"/>
    <sheet name="Лист2" sheetId="2" r:id="rId2"/>
    <sheet name="Лист3" sheetId="3" r:id="rId3"/>
  </sheets>
  <definedNames>
    <definedName name="Excel_BuiltIn_Sheet_Title_1">"Лист1"</definedName>
    <definedName name="Excel_BuiltIn_Print_Area_1">NA()</definedName>
    <definedName name="Excel_BuiltIn_Sheet_Title_2">"Лист2"</definedName>
    <definedName name="Excel_BuiltIn_Print_Area_2">NA()</definedName>
    <definedName name="Excel_BuiltIn_Sheet_Title_3">"Лист3"</definedName>
    <definedName name="Excel_BuiltIn_Print_Area_3">NA()</definedName>
  </definedNames>
  <calcPr fullCalcOnLoad="1"/>
</workbook>
</file>

<file path=xl/sharedStrings.xml><?xml version="1.0" encoding="utf-8"?>
<sst xmlns="http://schemas.openxmlformats.org/spreadsheetml/2006/main" count="63" uniqueCount="31">
  <si>
    <t>Расчет дифференциального I-V с фильтром Бесселя третьего порядка</t>
  </si>
  <si>
    <t>Родионов А.В. // 2010</t>
  </si>
  <si>
    <t>Ток середины шкалы ЦАП (мА)</t>
  </si>
  <si>
    <t>Напряжение на выходе IV (В)</t>
  </si>
  <si>
    <t>Дифференциальный ФНЧ второго порядка (альтернативное второе звено)</t>
  </si>
  <si>
    <t>fg (Гц)</t>
  </si>
  <si>
    <t>Первое звено (I-V)</t>
  </si>
  <si>
    <t>R11 (Ом)</t>
  </si>
  <si>
    <t>a1</t>
  </si>
  <si>
    <t>Второе звено</t>
  </si>
  <si>
    <t>b1</t>
  </si>
  <si>
    <t>a2</t>
  </si>
  <si>
    <t>R12 (Ом)</t>
  </si>
  <si>
    <t>b2</t>
  </si>
  <si>
    <t>C12 (нФ)</t>
  </si>
  <si>
    <t>C11 (нФ)</t>
  </si>
  <si>
    <t>C21 (нФ)</t>
  </si>
  <si>
    <t>C22 (нФ)</t>
  </si>
  <si>
    <t>А0</t>
  </si>
  <si>
    <t>R21</t>
  </si>
  <si>
    <t>R22</t>
  </si>
  <si>
    <t>C21(нФ)</t>
  </si>
  <si>
    <t>R23</t>
  </si>
  <si>
    <t>Альтернативное звено I-V первого порядка</t>
  </si>
  <si>
    <t>Фильтр Бесселя</t>
  </si>
  <si>
    <t>Порядок</t>
  </si>
  <si>
    <t>Звено</t>
  </si>
  <si>
    <t>ai</t>
  </si>
  <si>
    <t>bi</t>
  </si>
  <si>
    <t>fgi/fg</t>
  </si>
  <si>
    <t>Qi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</si>
</sst>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indexed="8"/>
      <name val="Sans"/>
      <family val="2"/>
    </font>
    <font>
      <sz val="10"/>
      <name val="Arial"/>
      <family val="0"/>
    </font>
    <font>
      <sz val="12"/>
      <color indexed="8"/>
      <name val="Calibri"/>
      <family val="0"/>
    </font>
    <font>
      <sz val="12"/>
      <color indexed="8"/>
      <name val="Sans"/>
      <family val="2"/>
    </font>
    <font>
      <b/>
      <sz val="12"/>
      <color indexed="8"/>
      <name val="Calibri"/>
      <family val="0"/>
    </font>
    <font>
      <b/>
      <sz val="12"/>
      <color indexed="8"/>
      <name val="Sans"/>
      <family val="2"/>
    </font>
    <font>
      <sz val="12"/>
      <name val="Calibri"/>
      <family val="0"/>
    </font>
    <font>
      <sz val="12"/>
      <color indexed="60"/>
      <name val="Calibri"/>
      <family val="0"/>
    </font>
    <font>
      <sz val="12"/>
      <color indexed="60"/>
      <name val="Sans"/>
      <family val="2"/>
    </font>
    <font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2" fillId="2" borderId="1" xfId="0" applyNumberFormat="1" applyFont="1" applyFill="1" applyBorder="1" applyAlignment="1" applyProtection="1">
      <alignment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3" fillId="2" borderId="2" xfId="0" applyNumberFormat="1" applyFont="1" applyFill="1" applyBorder="1" applyAlignment="1" applyProtection="1">
      <alignment/>
      <protection/>
    </xf>
    <xf numFmtId="164" fontId="3" fillId="3" borderId="3" xfId="0" applyNumberFormat="1" applyFont="1" applyFill="1" applyBorder="1" applyAlignment="1" applyProtection="1">
      <alignment/>
      <protection/>
    </xf>
    <xf numFmtId="164" fontId="3" fillId="2" borderId="4" xfId="0" applyNumberFormat="1" applyFont="1" applyFill="1" applyBorder="1" applyAlignment="1" applyProtection="1">
      <alignment/>
      <protection/>
    </xf>
    <xf numFmtId="164" fontId="3" fillId="3" borderId="5" xfId="0" applyNumberFormat="1" applyFont="1" applyFill="1" applyBorder="1" applyAlignment="1" applyProtection="1">
      <alignment/>
      <protection/>
    </xf>
    <xf numFmtId="164" fontId="3" fillId="3" borderId="1" xfId="0" applyNumberFormat="1" applyFont="1" applyFill="1" applyBorder="1" applyAlignment="1" applyProtection="1">
      <alignment/>
      <protection/>
    </xf>
    <xf numFmtId="164" fontId="6" fillId="2" borderId="1" xfId="0" applyNumberFormat="1" applyFont="1" applyFill="1" applyBorder="1" applyAlignment="1" applyProtection="1">
      <alignment/>
      <protection/>
    </xf>
    <xf numFmtId="164" fontId="7" fillId="0" borderId="1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4" fontId="3" fillId="4" borderId="3" xfId="0" applyNumberFormat="1" applyFont="1" applyFill="1" applyBorder="1" applyAlignment="1" applyProtection="1">
      <alignment/>
      <protection/>
    </xf>
    <xf numFmtId="164" fontId="2" fillId="2" borderId="2" xfId="0" applyNumberFormat="1" applyFont="1" applyFill="1" applyBorder="1" applyAlignment="1" applyProtection="1">
      <alignment/>
      <protection/>
    </xf>
    <xf numFmtId="164" fontId="2" fillId="2" borderId="3" xfId="0" applyNumberFormat="1" applyFont="1" applyFill="1" applyBorder="1" applyAlignment="1" applyProtection="1">
      <alignment/>
      <protection/>
    </xf>
    <xf numFmtId="164" fontId="2" fillId="4" borderId="2" xfId="0" applyNumberFormat="1" applyFont="1" applyFill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>
      <alignment/>
      <protection/>
    </xf>
    <xf numFmtId="164" fontId="2" fillId="2" borderId="4" xfId="0" applyNumberFormat="1" applyFont="1" applyFill="1" applyBorder="1" applyAlignment="1" applyProtection="1">
      <alignment/>
      <protection/>
    </xf>
    <xf numFmtId="164" fontId="2" fillId="3" borderId="4" xfId="0" applyNumberFormat="1" applyFont="1" applyFill="1" applyBorder="1" applyAlignment="1" applyProtection="1">
      <alignment/>
      <protection/>
    </xf>
    <xf numFmtId="164" fontId="2" fillId="2" borderId="5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123825</xdr:rowOff>
    </xdr:from>
    <xdr:to>
      <xdr:col>8</xdr:col>
      <xdr:colOff>476250</xdr:colOff>
      <xdr:row>33</xdr:row>
      <xdr:rowOff>28575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42925"/>
          <a:ext cx="7705725" cy="5781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19050</xdr:rowOff>
    </xdr:from>
    <xdr:to>
      <xdr:col>16</xdr:col>
      <xdr:colOff>847725</xdr:colOff>
      <xdr:row>33</xdr:row>
      <xdr:rowOff>95250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600075"/>
          <a:ext cx="7705725" cy="579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80" zoomScaleNormal="80" zoomScaleSheetLayoutView="10" workbookViewId="0" topLeftCell="A1">
      <selection activeCell="J63" sqref="J63"/>
    </sheetView>
  </sheetViews>
  <sheetFormatPr defaultColWidth="11.00390625" defaultRowHeight="12.75"/>
  <cols>
    <col min="1" max="2" width="11.25390625" style="1" customWidth="1"/>
    <col min="3" max="3" width="14.375" style="1" customWidth="1"/>
    <col min="4" max="4" width="11.25390625" style="1" customWidth="1"/>
    <col min="5" max="5" width="13.125" style="1" customWidth="1"/>
    <col min="6" max="13" width="11.25390625" style="1" customWidth="1"/>
    <col min="14" max="14" width="13.25390625" style="1" customWidth="1"/>
    <col min="15" max="15" width="20.50390625" style="1" customWidth="1"/>
    <col min="16" max="16" width="11.25390625" style="1" customWidth="1"/>
    <col min="17" max="17" width="20.125" style="1" customWidth="1"/>
    <col min="18" max="16384" width="11.00390625" style="2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2" ht="15">
      <c r="A2" s="1" t="s">
        <v>1</v>
      </c>
    </row>
    <row r="4" spans="10:17" ht="15">
      <c r="J4" s="4"/>
      <c r="K4" s="4"/>
      <c r="L4" s="4"/>
      <c r="M4" s="4"/>
      <c r="N4" s="4"/>
      <c r="O4" s="4"/>
      <c r="P4" s="4"/>
      <c r="Q4" s="4"/>
    </row>
    <row r="5" spans="10:17" ht="15">
      <c r="J5" s="4"/>
      <c r="K5" s="4"/>
      <c r="L5" s="4"/>
      <c r="M5" s="4"/>
      <c r="N5" s="4"/>
      <c r="O5" s="4"/>
      <c r="P5" s="4"/>
      <c r="Q5" s="4"/>
    </row>
    <row r="6" spans="10:17" ht="15">
      <c r="J6" s="4"/>
      <c r="K6" s="4"/>
      <c r="L6" s="4"/>
      <c r="M6" s="4"/>
      <c r="N6" s="4"/>
      <c r="O6" s="4"/>
      <c r="P6" s="4"/>
      <c r="Q6" s="4"/>
    </row>
    <row r="7" spans="10:17" ht="15">
      <c r="J7" s="4"/>
      <c r="K7" s="4"/>
      <c r="L7" s="4"/>
      <c r="M7" s="4"/>
      <c r="N7" s="4"/>
      <c r="O7" s="4"/>
      <c r="P7" s="4"/>
      <c r="Q7" s="4"/>
    </row>
    <row r="8" spans="10:17" ht="15">
      <c r="J8" s="4"/>
      <c r="K8" s="4"/>
      <c r="L8" s="4"/>
      <c r="M8" s="4"/>
      <c r="N8" s="4"/>
      <c r="O8" s="4"/>
      <c r="P8" s="4"/>
      <c r="Q8" s="4"/>
    </row>
    <row r="9" spans="10:17" ht="15">
      <c r="J9" s="4"/>
      <c r="K9" s="4"/>
      <c r="L9" s="4"/>
      <c r="M9" s="4"/>
      <c r="N9" s="4"/>
      <c r="O9" s="4"/>
      <c r="P9" s="4"/>
      <c r="Q9" s="4"/>
    </row>
    <row r="10" spans="10:17" ht="15">
      <c r="J10" s="4"/>
      <c r="K10" s="4"/>
      <c r="L10" s="4"/>
      <c r="M10" s="4"/>
      <c r="N10" s="4"/>
      <c r="O10" s="4"/>
      <c r="P10" s="4"/>
      <c r="Q10" s="4"/>
    </row>
    <row r="11" spans="10:17" ht="15">
      <c r="J11" s="4"/>
      <c r="K11" s="4"/>
      <c r="L11" s="4"/>
      <c r="M11" s="4"/>
      <c r="N11" s="4"/>
      <c r="O11" s="4"/>
      <c r="P11" s="4"/>
      <c r="Q11" s="4"/>
    </row>
    <row r="12" spans="10:17" ht="15">
      <c r="J12" s="4"/>
      <c r="K12" s="4"/>
      <c r="L12" s="4"/>
      <c r="M12" s="4"/>
      <c r="N12" s="4"/>
      <c r="O12" s="4"/>
      <c r="P12" s="4"/>
      <c r="Q12" s="4"/>
    </row>
    <row r="13" spans="10:17" ht="15">
      <c r="J13" s="4"/>
      <c r="K13" s="4"/>
      <c r="L13" s="4"/>
      <c r="M13" s="4"/>
      <c r="N13" s="4"/>
      <c r="O13" s="4"/>
      <c r="P13" s="4"/>
      <c r="Q13" s="4"/>
    </row>
    <row r="14" spans="10:17" ht="15">
      <c r="J14" s="4"/>
      <c r="K14" s="4"/>
      <c r="L14" s="4"/>
      <c r="M14" s="4"/>
      <c r="N14" s="4"/>
      <c r="O14" s="4"/>
      <c r="P14" s="4"/>
      <c r="Q14" s="4"/>
    </row>
    <row r="15" spans="10:17" ht="15">
      <c r="J15" s="4"/>
      <c r="K15" s="4"/>
      <c r="L15" s="4"/>
      <c r="M15" s="4"/>
      <c r="N15" s="4"/>
      <c r="O15" s="4"/>
      <c r="P15" s="4"/>
      <c r="Q15" s="4"/>
    </row>
    <row r="16" spans="10:17" ht="15">
      <c r="J16" s="4"/>
      <c r="K16" s="4"/>
      <c r="L16" s="4"/>
      <c r="M16" s="4"/>
      <c r="N16" s="4"/>
      <c r="O16" s="4"/>
      <c r="P16" s="4"/>
      <c r="Q16" s="4"/>
    </row>
    <row r="17" spans="10:17" ht="15">
      <c r="J17" s="4"/>
      <c r="K17" s="4"/>
      <c r="L17" s="4"/>
      <c r="M17" s="4"/>
      <c r="N17" s="4"/>
      <c r="O17" s="4"/>
      <c r="P17" s="4"/>
      <c r="Q17" s="4"/>
    </row>
    <row r="18" spans="10:17" ht="15">
      <c r="J18" s="4"/>
      <c r="K18" s="4"/>
      <c r="L18" s="4"/>
      <c r="M18" s="4"/>
      <c r="N18" s="4"/>
      <c r="O18" s="4"/>
      <c r="P18" s="4"/>
      <c r="Q18" s="4"/>
    </row>
    <row r="19" spans="10:17" ht="15">
      <c r="J19" s="4"/>
      <c r="K19" s="4"/>
      <c r="L19" s="4"/>
      <c r="M19" s="4"/>
      <c r="N19" s="4"/>
      <c r="O19" s="4"/>
      <c r="P19" s="4"/>
      <c r="Q19" s="4"/>
    </row>
    <row r="20" spans="10:17" ht="15">
      <c r="J20" s="4"/>
      <c r="K20" s="4"/>
      <c r="L20" s="4"/>
      <c r="M20" s="4"/>
      <c r="N20" s="4"/>
      <c r="O20" s="4"/>
      <c r="P20" s="4"/>
      <c r="Q20" s="4"/>
    </row>
    <row r="21" spans="10:17" ht="15">
      <c r="J21" s="4"/>
      <c r="K21" s="4"/>
      <c r="L21" s="4"/>
      <c r="M21" s="4"/>
      <c r="N21" s="4"/>
      <c r="O21" s="4"/>
      <c r="P21" s="4"/>
      <c r="Q21" s="4"/>
    </row>
    <row r="22" spans="10:17" ht="15">
      <c r="J22" s="4"/>
      <c r="K22" s="4"/>
      <c r="L22" s="4"/>
      <c r="M22" s="4"/>
      <c r="N22" s="4"/>
      <c r="O22" s="4"/>
      <c r="P22" s="4"/>
      <c r="Q22" s="4"/>
    </row>
    <row r="23" spans="10:17" ht="15">
      <c r="J23" s="4"/>
      <c r="K23" s="4"/>
      <c r="L23" s="4"/>
      <c r="M23" s="4"/>
      <c r="N23" s="4"/>
      <c r="O23" s="4"/>
      <c r="P23" s="4"/>
      <c r="Q23" s="4"/>
    </row>
    <row r="24" spans="10:17" ht="15">
      <c r="J24" s="4"/>
      <c r="K24" s="4"/>
      <c r="L24" s="4"/>
      <c r="M24" s="4"/>
      <c r="N24" s="4"/>
      <c r="O24" s="4"/>
      <c r="P24" s="4"/>
      <c r="Q24" s="4"/>
    </row>
    <row r="25" spans="10:17" ht="15">
      <c r="J25" s="4"/>
      <c r="K25" s="4"/>
      <c r="L25" s="4"/>
      <c r="M25" s="4"/>
      <c r="N25" s="4"/>
      <c r="O25" s="4"/>
      <c r="P25" s="4"/>
      <c r="Q25" s="4"/>
    </row>
    <row r="26" spans="10:17" ht="15">
      <c r="J26" s="4"/>
      <c r="K26" s="4"/>
      <c r="L26" s="4"/>
      <c r="M26" s="4"/>
      <c r="N26" s="4"/>
      <c r="O26" s="4"/>
      <c r="P26" s="4"/>
      <c r="Q26" s="4"/>
    </row>
    <row r="27" spans="10:17" ht="15">
      <c r="J27" s="4"/>
      <c r="K27" s="4"/>
      <c r="L27" s="4"/>
      <c r="M27" s="4"/>
      <c r="N27" s="4"/>
      <c r="O27" s="4"/>
      <c r="P27" s="4"/>
      <c r="Q27" s="4"/>
    </row>
    <row r="28" spans="10:17" ht="15">
      <c r="J28" s="4"/>
      <c r="K28" s="4"/>
      <c r="L28" s="4"/>
      <c r="M28" s="4"/>
      <c r="N28" s="4"/>
      <c r="O28" s="4"/>
      <c r="P28" s="4"/>
      <c r="Q28" s="4"/>
    </row>
    <row r="29" spans="10:17" ht="15">
      <c r="J29" s="4"/>
      <c r="K29" s="4"/>
      <c r="L29" s="4"/>
      <c r="M29" s="4"/>
      <c r="N29" s="4"/>
      <c r="O29" s="4"/>
      <c r="P29" s="4"/>
      <c r="Q29" s="4"/>
    </row>
    <row r="30" spans="1:17" ht="15">
      <c r="A30" s="4"/>
      <c r="B30" s="4"/>
      <c r="C30" s="4"/>
      <c r="D30" s="4"/>
      <c r="E30" s="4"/>
      <c r="F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4"/>
      <c r="B31" s="4"/>
      <c r="C31" s="4"/>
      <c r="D31" s="4"/>
      <c r="E31" s="4"/>
      <c r="F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4"/>
      <c r="B32" s="4"/>
      <c r="C32" s="4"/>
      <c r="D32" s="4"/>
      <c r="E32" s="4"/>
      <c r="F32" s="4"/>
      <c r="J32" s="4"/>
      <c r="K32" s="4"/>
      <c r="L32" s="4"/>
      <c r="M32" s="4"/>
      <c r="N32" s="4"/>
      <c r="O32" s="4"/>
      <c r="P32" s="4"/>
      <c r="Q32" s="4"/>
    </row>
    <row r="33" spans="1:6" ht="15">
      <c r="A33" s="4"/>
      <c r="B33" s="4"/>
      <c r="C33" s="4"/>
      <c r="D33" s="4"/>
      <c r="E33" s="4"/>
      <c r="F33" s="4"/>
    </row>
    <row r="34" spans="2:5" ht="15">
      <c r="B34" s="4"/>
      <c r="C34" s="4"/>
      <c r="D34" s="4"/>
      <c r="E34" s="4"/>
    </row>
    <row r="35" spans="1:5" ht="15">
      <c r="A35" s="5" t="s">
        <v>2</v>
      </c>
      <c r="B35" s="5"/>
      <c r="C35" s="5"/>
      <c r="D35" s="6">
        <v>1</v>
      </c>
      <c r="E35" s="4"/>
    </row>
    <row r="36" spans="1:10" ht="15">
      <c r="A36" s="7" t="s">
        <v>3</v>
      </c>
      <c r="B36" s="7"/>
      <c r="C36" s="7"/>
      <c r="D36" s="6">
        <v>2</v>
      </c>
      <c r="E36" s="4"/>
      <c r="J36" s="3" t="s">
        <v>4</v>
      </c>
    </row>
    <row r="37" spans="1:5" ht="15.75">
      <c r="A37" s="7" t="s">
        <v>5</v>
      </c>
      <c r="B37" s="7"/>
      <c r="C37" s="7"/>
      <c r="D37" s="6">
        <v>50000</v>
      </c>
      <c r="E37" s="4"/>
    </row>
    <row r="38" spans="1:11" ht="15">
      <c r="A38"/>
      <c r="B38"/>
      <c r="C38" s="4"/>
      <c r="D38" s="4"/>
      <c r="E38"/>
      <c r="J38" s="8" t="s">
        <v>6</v>
      </c>
      <c r="K38" s="8"/>
    </row>
    <row r="39" spans="1:11" ht="15">
      <c r="A39"/>
      <c r="B39"/>
      <c r="E39" s="4"/>
      <c r="J39" s="9" t="s">
        <v>7</v>
      </c>
      <c r="K39" s="9">
        <v>1800</v>
      </c>
    </row>
    <row r="40" spans="1:11" ht="15">
      <c r="A40" s="10" t="s">
        <v>6</v>
      </c>
      <c r="B40" s="10"/>
      <c r="E40" s="4"/>
      <c r="J40" s="2"/>
      <c r="K40" s="2"/>
    </row>
    <row r="41" spans="1:11" ht="15">
      <c r="A41" s="11" t="s">
        <v>8</v>
      </c>
      <c r="B41" s="12">
        <f>C67</f>
        <v>1.3397</v>
      </c>
      <c r="E41" s="4"/>
      <c r="J41" s="8" t="s">
        <v>9</v>
      </c>
      <c r="K41" s="8"/>
    </row>
    <row r="42" spans="1:11" ht="15">
      <c r="A42" s="13" t="s">
        <v>10</v>
      </c>
      <c r="B42" s="14">
        <f>D67</f>
        <v>0.4889</v>
      </c>
      <c r="C42" s="2"/>
      <c r="D42" s="2"/>
      <c r="E42"/>
      <c r="F42"/>
      <c r="G42" s="2"/>
      <c r="H42" s="2"/>
      <c r="J42" s="6" t="s">
        <v>11</v>
      </c>
      <c r="K42" s="15">
        <f>C68</f>
        <v>0.7743</v>
      </c>
    </row>
    <row r="43" spans="1:11" ht="15">
      <c r="A43" s="9" t="s">
        <v>7</v>
      </c>
      <c r="B43" s="9">
        <v>1800</v>
      </c>
      <c r="C43" s="2"/>
      <c r="D43" s="2"/>
      <c r="E43" s="16" t="s">
        <v>12</v>
      </c>
      <c r="F43" s="16">
        <v>120</v>
      </c>
      <c r="G43" s="2"/>
      <c r="H43" s="2"/>
      <c r="J43" s="6" t="s">
        <v>13</v>
      </c>
      <c r="K43" s="15">
        <f>D68</f>
        <v>0.389</v>
      </c>
    </row>
    <row r="44" spans="1:11" ht="15.75">
      <c r="A44" s="9" t="s">
        <v>14</v>
      </c>
      <c r="B44" s="9">
        <v>2.2</v>
      </c>
      <c r="C44" s="9" t="s">
        <v>15</v>
      </c>
      <c r="D44" s="9">
        <v>10</v>
      </c>
      <c r="E44" s="16" t="s">
        <v>14</v>
      </c>
      <c r="F44" s="16">
        <v>2.2</v>
      </c>
      <c r="G44" s="16" t="s">
        <v>15</v>
      </c>
      <c r="H44" s="16">
        <v>10</v>
      </c>
      <c r="J44" s="9" t="s">
        <v>16</v>
      </c>
      <c r="K44" s="9">
        <v>2.2</v>
      </c>
    </row>
    <row r="45" spans="1:11" ht="15.75">
      <c r="A45" s="17" t="s">
        <v>15</v>
      </c>
      <c r="B45" s="17">
        <f>B42*1000000000/(4*PI()*PI()*D37*D37*B44*0.000000001*B43*B46)</f>
        <v>9.040795401199144</v>
      </c>
      <c r="C45" s="17" t="s">
        <v>14</v>
      </c>
      <c r="D45" s="17">
        <f>(2*PI()*B41*D44*0.000000001*D37*B43-B42)/(4*PI()*PI()*D44*0.000000001*D37*D37*B43*B43)*1000000000</f>
        <v>2.216221084734644</v>
      </c>
      <c r="E45" s="17" t="s">
        <v>15</v>
      </c>
      <c r="F45" s="17">
        <f>B42*1000000000/(4*PI()*PI()*D37*D37*F44*0.000000001*F43*F46)</f>
        <v>10.318959162388664</v>
      </c>
      <c r="G45" s="17" t="s">
        <v>14</v>
      </c>
      <c r="H45" s="18">
        <f>(2*PI()*B41*H44*0.000000001*D37*F43-B42)/(4*PI()^2*D37^2*H44*F43^2*0.000000001)*1000000000</f>
        <v>1.1366971247999855</v>
      </c>
      <c r="J45" s="9" t="s">
        <v>17</v>
      </c>
      <c r="K45" s="9">
        <v>1</v>
      </c>
    </row>
    <row r="46" spans="1:11" ht="15">
      <c r="A46" s="17" t="s">
        <v>12</v>
      </c>
      <c r="B46" s="17">
        <f>-(2*PI()*D37*B44*0.000000001*B43-B41)/(2*PI()*D37*B44*0.000000001)</f>
        <v>138.3625205473832</v>
      </c>
      <c r="C46" s="17" t="s">
        <v>12</v>
      </c>
      <c r="D46" s="17">
        <f>-(2*PI()*D37*D45*0.000000001*B43-B41)/(2*PI()*D37*D45*0.000000001)</f>
        <v>124.17515318190145</v>
      </c>
      <c r="E46" s="17" t="s">
        <v>7</v>
      </c>
      <c r="F46" s="17">
        <f>-(2*PI()*D37*F44*0.000000001*F43-B41)/(2*PI()*D37*F44*0.000000001)</f>
        <v>1818.3625205473832</v>
      </c>
      <c r="G46" s="17" t="s">
        <v>7</v>
      </c>
      <c r="H46" s="18">
        <f>-(2*PI()*D37*H45*0.000000001*F43-B41)/(2*PI()*D37*H45*0.000000001)</f>
        <v>3631.5688675245055</v>
      </c>
      <c r="J46" s="18" t="s">
        <v>18</v>
      </c>
      <c r="K46" s="18">
        <f>D36/(K39*D35/1000)</f>
        <v>1.1111111111111112</v>
      </c>
    </row>
    <row r="47" spans="1:13" ht="15">
      <c r="A47" s="10" t="s">
        <v>9</v>
      </c>
      <c r="B47" s="10"/>
      <c r="C47"/>
      <c r="D47"/>
      <c r="E47"/>
      <c r="F47"/>
      <c r="G47"/>
      <c r="H47"/>
      <c r="J47" s="18" t="s">
        <v>19</v>
      </c>
      <c r="K47" s="17">
        <f>K48/K46</f>
        <v>2253.973788474731</v>
      </c>
      <c r="L47" s="18" t="s">
        <v>19</v>
      </c>
      <c r="M47" s="17">
        <f>M48/K46</f>
        <v>-35.767684625749084</v>
      </c>
    </row>
    <row r="48" spans="1:17" s="2" customFormat="1" ht="15">
      <c r="A48" s="6" t="s">
        <v>11</v>
      </c>
      <c r="B48" s="19">
        <f>C65</f>
        <v>0.756</v>
      </c>
      <c r="I48" s="1"/>
      <c r="J48" s="17" t="s">
        <v>20</v>
      </c>
      <c r="K48" s="17">
        <f>(SQRT((2*K43*K46-2*K43)*K44*0.000000001*K45*0.000000001+K42^2*(K44*0.000000001)^2)+K42*K44*0.000000001)/(4*PI()*D37*K44*0.000000001*K45*0.000000001)</f>
        <v>2504.4153205274793</v>
      </c>
      <c r="L48" s="17" t="s">
        <v>20</v>
      </c>
      <c r="M48" s="17">
        <f>-(SQRT((2*K43*K46-2*K43)*K44*0.000000001*K45*0.000000001+K42^2*(K44*0.000000001)^2)-K42*K44*0.000000001)/(4*PI()*D37*K44*0.000000001*K45*0.000000001)</f>
        <v>-39.74187180638787</v>
      </c>
      <c r="N48" s="1"/>
      <c r="O48" s="1"/>
      <c r="P48" s="1"/>
      <c r="Q48" s="1"/>
    </row>
    <row r="49" spans="1:17" s="2" customFormat="1" ht="15.75">
      <c r="A49" s="9" t="s">
        <v>21</v>
      </c>
      <c r="B49" s="9">
        <v>0.22</v>
      </c>
      <c r="I49" s="1"/>
      <c r="J49" s="17" t="s">
        <v>22</v>
      </c>
      <c r="K49" s="17">
        <f>K43/(8*PI()^2*D37^2*K44*K45*0.000000001*0.000000001*K48)</f>
        <v>357.67684625749143</v>
      </c>
      <c r="L49" s="17" t="s">
        <v>22</v>
      </c>
      <c r="M49" s="17">
        <f>K43/(8*PI()^2*D37^2*K44*K45*0.000000001*0.000000001*M48)</f>
        <v>-22539.73788474735</v>
      </c>
      <c r="N49" s="1"/>
      <c r="O49" s="1"/>
      <c r="P49" s="1"/>
      <c r="Q49" s="1"/>
    </row>
    <row r="50" spans="1:8" ht="15">
      <c r="A50" s="18" t="s">
        <v>18</v>
      </c>
      <c r="B50" s="18">
        <f>D36/(B43*D35)*1000</f>
        <v>1.1111111111111112</v>
      </c>
      <c r="C50" s="18" t="s">
        <v>18</v>
      </c>
      <c r="D50" s="18">
        <f>D36/(B43*D35)*1000</f>
        <v>1.1111111111111112</v>
      </c>
      <c r="E50" s="18" t="s">
        <v>18</v>
      </c>
      <c r="F50" s="18">
        <f>D36/(F46*D35)*1000</f>
        <v>1.0998906859331539</v>
      </c>
      <c r="G50" s="18" t="s">
        <v>18</v>
      </c>
      <c r="H50" s="18">
        <f>D36/(H46*D35)*1000</f>
        <v>0.55072616628177</v>
      </c>
    </row>
    <row r="51" spans="1:8" ht="15">
      <c r="A51" s="18" t="s">
        <v>19</v>
      </c>
      <c r="B51" s="17">
        <f>B52/B50</f>
        <v>9844.456661793236</v>
      </c>
      <c r="C51" s="18" t="s">
        <v>19</v>
      </c>
      <c r="D51" s="17">
        <f>D52/D50</f>
        <v>9844.456661793236</v>
      </c>
      <c r="E51" s="18" t="s">
        <v>19</v>
      </c>
      <c r="F51" s="17">
        <f>F52/F50</f>
        <v>9944.88390497657</v>
      </c>
      <c r="G51" s="18" t="s">
        <v>19</v>
      </c>
      <c r="H51" s="17">
        <f>H52/H50</f>
        <v>19861.567961479188</v>
      </c>
    </row>
    <row r="52" spans="1:8" ht="15">
      <c r="A52" s="17" t="s">
        <v>20</v>
      </c>
      <c r="B52" s="17">
        <f>B48/(2*PI()*D37*B49*0.000000001)</f>
        <v>10938.285179770262</v>
      </c>
      <c r="C52" s="17" t="s">
        <v>20</v>
      </c>
      <c r="D52" s="17">
        <f>B48/(2*PI()*D37*B49*0.000000001)</f>
        <v>10938.285179770262</v>
      </c>
      <c r="E52" s="17" t="s">
        <v>20</v>
      </c>
      <c r="F52" s="17">
        <f>B48/(2*PI()*D37*B49*0.000000001)</f>
        <v>10938.285179770262</v>
      </c>
      <c r="G52" s="17" t="s">
        <v>20</v>
      </c>
      <c r="H52" s="17">
        <f>B48/(2*PI()*D37*B49*0.000000001)</f>
        <v>10938.285179770262</v>
      </c>
    </row>
    <row r="54" spans="1:5" ht="15">
      <c r="A54"/>
      <c r="B54"/>
      <c r="C54"/>
      <c r="D54"/>
      <c r="E54"/>
    </row>
    <row r="55" spans="1:6" ht="15">
      <c r="A55" s="3" t="s">
        <v>23</v>
      </c>
      <c r="F55" s="2"/>
    </row>
    <row r="56" spans="1:6" ht="15">
      <c r="A56" s="11" t="s">
        <v>8</v>
      </c>
      <c r="B56" s="19">
        <f>C65</f>
        <v>0.756</v>
      </c>
      <c r="C56" s="2"/>
      <c r="D56" s="2"/>
      <c r="E56" s="2"/>
      <c r="F56" s="2"/>
    </row>
    <row r="57" spans="1:6" ht="15.75">
      <c r="A57" s="16" t="s">
        <v>15</v>
      </c>
      <c r="B57" s="16">
        <v>3.3</v>
      </c>
      <c r="C57" s="2"/>
      <c r="D57" s="2"/>
      <c r="E57" s="2"/>
      <c r="F57" s="2"/>
    </row>
    <row r="58" spans="1:6" ht="15">
      <c r="A58" s="17" t="s">
        <v>7</v>
      </c>
      <c r="B58" s="18">
        <f>B56/(2*PI()*D37*B57*0.000000001)</f>
        <v>729.2190119846841</v>
      </c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1" spans="1:2" ht="15">
      <c r="A61" s="5" t="s">
        <v>24</v>
      </c>
      <c r="B61" s="5"/>
    </row>
    <row r="62" spans="1:6" ht="15.75">
      <c r="A62" s="20" t="s">
        <v>25</v>
      </c>
      <c r="B62" s="20" t="s">
        <v>26</v>
      </c>
      <c r="C62" s="20" t="s">
        <v>27</v>
      </c>
      <c r="D62" s="20" t="s">
        <v>28</v>
      </c>
      <c r="E62" s="20" t="s">
        <v>29</v>
      </c>
      <c r="F62" s="21" t="s">
        <v>30</v>
      </c>
    </row>
    <row r="63" spans="1:6" ht="15">
      <c r="A63" s="20">
        <v>1</v>
      </c>
      <c r="B63" s="20">
        <v>1</v>
      </c>
      <c r="C63" s="20">
        <v>1</v>
      </c>
      <c r="D63" s="20">
        <v>0</v>
      </c>
      <c r="E63" s="20">
        <v>1</v>
      </c>
      <c r="F63" s="21"/>
    </row>
    <row r="64" spans="1:6" ht="15">
      <c r="A64" s="20">
        <v>2</v>
      </c>
      <c r="B64" s="20">
        <v>1</v>
      </c>
      <c r="C64" s="20">
        <v>1.3617</v>
      </c>
      <c r="D64" s="20">
        <v>0.618</v>
      </c>
      <c r="E64" s="20">
        <v>1</v>
      </c>
      <c r="F64" s="21">
        <v>0.58</v>
      </c>
    </row>
    <row r="65" spans="1:6" ht="15">
      <c r="A65" s="20">
        <v>3</v>
      </c>
      <c r="B65" s="20">
        <v>1</v>
      </c>
      <c r="C65" s="22">
        <v>0.756</v>
      </c>
      <c r="D65" s="20">
        <v>0</v>
      </c>
      <c r="E65" s="20">
        <v>1.323</v>
      </c>
      <c r="F65" s="21"/>
    </row>
    <row r="66" spans="1:6" ht="15">
      <c r="A66" s="20"/>
      <c r="B66" s="20">
        <v>2</v>
      </c>
      <c r="C66" s="22">
        <v>0.9996</v>
      </c>
      <c r="D66" s="22">
        <v>0.4772</v>
      </c>
      <c r="E66" s="20">
        <v>1.414</v>
      </c>
      <c r="F66" s="21">
        <v>0.69</v>
      </c>
    </row>
    <row r="67" spans="1:6" ht="15">
      <c r="A67" s="20">
        <v>4</v>
      </c>
      <c r="B67" s="20">
        <v>1</v>
      </c>
      <c r="C67" s="23">
        <v>1.3397</v>
      </c>
      <c r="D67" s="23">
        <v>0.4889</v>
      </c>
      <c r="E67" s="20">
        <v>0.978</v>
      </c>
      <c r="F67" s="21">
        <v>0.52</v>
      </c>
    </row>
    <row r="68" spans="1:6" ht="15">
      <c r="A68" s="24"/>
      <c r="B68" s="24">
        <v>2</v>
      </c>
      <c r="C68" s="25">
        <v>0.7743</v>
      </c>
      <c r="D68" s="25">
        <v>0.389</v>
      </c>
      <c r="E68" s="24">
        <v>1.797</v>
      </c>
      <c r="F68" s="26">
        <v>0.82</v>
      </c>
    </row>
    <row r="69" spans="1:6" ht="15">
      <c r="A69"/>
      <c r="B69"/>
      <c r="C69"/>
      <c r="D69"/>
      <c r="E69"/>
      <c r="F69"/>
    </row>
    <row r="70" spans="1:6" ht="15">
      <c r="A70"/>
      <c r="B70"/>
      <c r="C70"/>
      <c r="D70"/>
      <c r="E70"/>
      <c r="F70"/>
    </row>
    <row r="71" spans="1:6" ht="15">
      <c r="A71"/>
      <c r="B71"/>
      <c r="C71"/>
      <c r="D71"/>
      <c r="E71"/>
      <c r="F71"/>
    </row>
    <row r="72" spans="1:6" ht="15">
      <c r="A72"/>
      <c r="B72"/>
      <c r="C72"/>
      <c r="D72"/>
      <c r="E72"/>
      <c r="F72"/>
    </row>
    <row r="73" spans="1:6" ht="15">
      <c r="A73"/>
      <c r="B73"/>
      <c r="C73"/>
      <c r="D73"/>
      <c r="E73"/>
      <c r="F73"/>
    </row>
  </sheetData>
  <sheetProtection selectLockedCells="1" selectUnlockedCells="1"/>
  <mergeCells count="8">
    <mergeCell ref="A35:C35"/>
    <mergeCell ref="A36:C36"/>
    <mergeCell ref="A37:C37"/>
    <mergeCell ref="J38:K38"/>
    <mergeCell ref="A40:B40"/>
    <mergeCell ref="J41:K41"/>
    <mergeCell ref="A47:B47"/>
    <mergeCell ref="A61:B61"/>
  </mergeCells>
  <printOptions/>
  <pageMargins left="0.7" right="0.7" top="0.75" bottom="0.75" header="0.5118055555555555" footer="0.5118055555555555"/>
  <pageSetup cellComments="atEnd" horizontalDpi="300" verticalDpi="300" orientation="portrait" paperSize="9"/>
  <headerFooter alignWithMargins="0">
    <oddHeader>&amp;CTAB]</oddHeader>
    <oddFooter>&amp;CPage PAGE]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10" workbookViewId="0" topLeftCell="A1">
      <selection activeCell="A1" sqref="A1"/>
    </sheetView>
  </sheetViews>
  <sheetFormatPr defaultColWidth="11.00390625" defaultRowHeight="12.75"/>
  <cols>
    <col min="1" max="1" width="11.25390625" style="27" customWidth="1"/>
  </cols>
  <sheetData/>
  <sheetProtection selectLockedCells="1" selectUnlockedCells="1"/>
  <printOptions/>
  <pageMargins left="0.7" right="0.7" top="0.75" bottom="0.75" header="0.5118055555555555" footer="0.5118055555555555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SheetLayoutView="10" workbookViewId="0" topLeftCell="A1">
      <selection activeCell="A1" sqref="A1"/>
    </sheetView>
  </sheetViews>
  <sheetFormatPr defaultColWidth="11.00390625" defaultRowHeight="12.75"/>
  <cols>
    <col min="1" max="1" width="11.25390625" style="27" customWidth="1"/>
  </cols>
  <sheetData/>
  <sheetProtection selectLockedCells="1" selectUnlockedCells="1"/>
  <printOptions/>
  <pageMargins left="0.7" right="0.7" top="0.75" bottom="0.75" header="0.5118055555555555" footer="0.5118055555555555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/>
  <cp:lastPrinted>2009-04-22T20:24:48Z</cp:lastPrinted>
  <dcterms:created xsi:type="dcterms:W3CDTF">2010-01-24T12:04:10Z</dcterms:created>
  <dcterms:modified xsi:type="dcterms:W3CDTF">2010-01-30T19:27:14Z</dcterms:modified>
  <cp:category/>
  <cp:version/>
  <cp:contentType/>
  <cp:contentStatus/>
  <cp:revision>11</cp:revision>
</cp:coreProperties>
</file>